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50" yWindow="-75" windowWidth="2100" windowHeight="1185" activeTab="1"/>
  </bookViews>
  <sheets>
    <sheet name="Приложение  1" sheetId="2" r:id="rId1"/>
    <sheet name="Приложение 2" sheetId="3" r:id="rId2"/>
  </sheets>
  <definedNames>
    <definedName name="_xlnm.Print_Area" localSheetId="0">'Приложение  1'!$A$1:$J$271</definedName>
  </definedNames>
  <calcPr calcId="144525"/>
</workbook>
</file>

<file path=xl/calcChain.xml><?xml version="1.0" encoding="utf-8"?>
<calcChain xmlns="http://schemas.openxmlformats.org/spreadsheetml/2006/main">
  <c r="N40" i="3"/>
  <c r="G175" i="2"/>
  <c r="U168"/>
  <c r="G168"/>
  <c r="G154"/>
  <c r="J34" l="1"/>
  <c r="H236" l="1"/>
  <c r="I187"/>
  <c r="Y187" s="1"/>
  <c r="H112" l="1"/>
  <c r="H181"/>
  <c r="H267" s="1"/>
  <c r="J181"/>
  <c r="I267" s="1"/>
  <c r="U159"/>
  <c r="G159"/>
  <c r="I113"/>
  <c r="I247" s="1"/>
  <c r="I243"/>
  <c r="G243" s="1"/>
  <c r="I242"/>
  <c r="I241"/>
  <c r="M241" s="1"/>
  <c r="F237"/>
  <c r="I236"/>
  <c r="G239"/>
  <c r="F236"/>
  <c r="G96"/>
  <c r="F267"/>
  <c r="H226"/>
  <c r="I226"/>
  <c r="H258"/>
  <c r="H241"/>
  <c r="H204"/>
  <c r="H203"/>
  <c r="H202"/>
  <c r="I260"/>
  <c r="I204"/>
  <c r="J180"/>
  <c r="H180"/>
  <c r="F180"/>
  <c r="F258" s="1"/>
  <c r="I179"/>
  <c r="I249" s="1"/>
  <c r="H179"/>
  <c r="H249" s="1"/>
  <c r="F179"/>
  <c r="F249" s="1"/>
  <c r="H178"/>
  <c r="H238" s="1"/>
  <c r="F226"/>
  <c r="I213"/>
  <c r="F213"/>
  <c r="G174"/>
  <c r="G173"/>
  <c r="J172"/>
  <c r="Y172" s="1"/>
  <c r="G171"/>
  <c r="G170"/>
  <c r="M169"/>
  <c r="G169"/>
  <c r="G167"/>
  <c r="G166"/>
  <c r="G164"/>
  <c r="G163"/>
  <c r="G160"/>
  <c r="G181" s="1"/>
  <c r="G158"/>
  <c r="G157"/>
  <c r="G156"/>
  <c r="G155"/>
  <c r="G153"/>
  <c r="G152"/>
  <c r="J151"/>
  <c r="J165" s="1"/>
  <c r="G150"/>
  <c r="G149"/>
  <c r="I258" l="1"/>
  <c r="U175"/>
  <c r="I240"/>
  <c r="G241"/>
  <c r="H240"/>
  <c r="H257"/>
  <c r="G236"/>
  <c r="G242"/>
  <c r="G151"/>
  <c r="G180"/>
  <c r="G179"/>
  <c r="G172"/>
  <c r="G165"/>
  <c r="Q166" s="1"/>
  <c r="U172"/>
  <c r="U173" s="1"/>
  <c r="U160"/>
  <c r="Y166"/>
  <c r="Y173" s="1"/>
  <c r="I178"/>
  <c r="U171"/>
  <c r="U170" s="1"/>
  <c r="Q178" l="1"/>
  <c r="I238"/>
  <c r="G238" s="1"/>
  <c r="M240"/>
  <c r="G240"/>
  <c r="G178"/>
  <c r="G103" l="1"/>
  <c r="G102"/>
  <c r="G101"/>
  <c r="G98"/>
  <c r="J71"/>
  <c r="I246" s="1"/>
  <c r="H71"/>
  <c r="H246" s="1"/>
  <c r="I72"/>
  <c r="F248"/>
  <c r="H72"/>
  <c r="G23"/>
  <c r="F73"/>
  <c r="F264" s="1"/>
  <c r="G72" l="1"/>
  <c r="G100"/>
  <c r="G71"/>
  <c r="G261"/>
  <c r="F257"/>
  <c r="I255"/>
  <c r="H255"/>
  <c r="F255"/>
  <c r="M260"/>
  <c r="F206"/>
  <c r="G189"/>
  <c r="U154"/>
  <c r="G138"/>
  <c r="G132"/>
  <c r="G126"/>
  <c r="H115"/>
  <c r="J115"/>
  <c r="H73"/>
  <c r="I73"/>
  <c r="J114"/>
  <c r="I256" s="1"/>
  <c r="H114"/>
  <c r="F114"/>
  <c r="G108"/>
  <c r="G90"/>
  <c r="G84"/>
  <c r="F72"/>
  <c r="G66"/>
  <c r="G60"/>
  <c r="G54"/>
  <c r="G48"/>
  <c r="G42"/>
  <c r="G36"/>
  <c r="G30"/>
  <c r="G24"/>
  <c r="G18"/>
  <c r="I257" l="1"/>
  <c r="G257" s="1"/>
  <c r="G114"/>
  <c r="G255"/>
  <c r="G258"/>
  <c r="H256"/>
  <c r="H253" s="1"/>
  <c r="M256"/>
  <c r="I259"/>
  <c r="M259" s="1"/>
  <c r="J64"/>
  <c r="G256" l="1"/>
  <c r="G259"/>
  <c r="I253"/>
  <c r="G253" s="1"/>
  <c r="G201"/>
  <c r="J22" l="1"/>
  <c r="I70" s="1"/>
  <c r="I235" s="1"/>
  <c r="G200" l="1"/>
  <c r="I264" l="1"/>
  <c r="F71"/>
  <c r="F69"/>
  <c r="F68"/>
  <c r="F70"/>
  <c r="G67"/>
  <c r="G65"/>
  <c r="G64"/>
  <c r="G63"/>
  <c r="G62"/>
  <c r="F207"/>
  <c r="F269" s="1"/>
  <c r="F205"/>
  <c r="F204"/>
  <c r="F240" s="1"/>
  <c r="F203"/>
  <c r="F202"/>
  <c r="I266"/>
  <c r="G131"/>
  <c r="F115"/>
  <c r="F265" s="1"/>
  <c r="F247"/>
  <c r="F112"/>
  <c r="F111"/>
  <c r="F110"/>
  <c r="H265"/>
  <c r="I265"/>
  <c r="I110"/>
  <c r="G190"/>
  <c r="F251" l="1"/>
  <c r="F241"/>
  <c r="F246"/>
  <c r="H260" l="1"/>
  <c r="G260" s="1"/>
  <c r="H269"/>
  <c r="I269" l="1"/>
  <c r="I268" l="1"/>
  <c r="G252"/>
  <c r="G249"/>
  <c r="M247"/>
  <c r="G139"/>
  <c r="G137"/>
  <c r="G136"/>
  <c r="G134"/>
  <c r="G97"/>
  <c r="G95"/>
  <c r="G94"/>
  <c r="G92"/>
  <c r="G133"/>
  <c r="G127"/>
  <c r="G121"/>
  <c r="G109"/>
  <c r="G91"/>
  <c r="G85"/>
  <c r="G79"/>
  <c r="G61"/>
  <c r="G55"/>
  <c r="G49"/>
  <c r="G43"/>
  <c r="G37"/>
  <c r="G31"/>
  <c r="G25"/>
  <c r="G17"/>
  <c r="J87"/>
  <c r="I111" s="1"/>
  <c r="J186"/>
  <c r="N49" i="3"/>
  <c r="I228" i="2" l="1"/>
  <c r="G115"/>
  <c r="G246"/>
  <c r="I224" l="1"/>
  <c r="G198"/>
  <c r="I199"/>
  <c r="F223"/>
  <c r="J27"/>
  <c r="I251"/>
  <c r="I250" s="1"/>
  <c r="H113"/>
  <c r="H247" s="1"/>
  <c r="H111"/>
  <c r="H110"/>
  <c r="H237" s="1"/>
  <c r="H70"/>
  <c r="H69"/>
  <c r="H264"/>
  <c r="H68"/>
  <c r="G59"/>
  <c r="J39"/>
  <c r="N39" s="1"/>
  <c r="G47"/>
  <c r="G46"/>
  <c r="G45"/>
  <c r="G44"/>
  <c r="I229"/>
  <c r="H229"/>
  <c r="F229"/>
  <c r="G230"/>
  <c r="N89"/>
  <c r="N14"/>
  <c r="O14"/>
  <c r="G41"/>
  <c r="G40"/>
  <c r="G38"/>
  <c r="G53"/>
  <c r="G52"/>
  <c r="G51"/>
  <c r="G50"/>
  <c r="G35"/>
  <c r="G34"/>
  <c r="G33"/>
  <c r="G32"/>
  <c r="I184"/>
  <c r="I185"/>
  <c r="M215"/>
  <c r="G70" l="1"/>
  <c r="H235"/>
  <c r="I231"/>
  <c r="G231" s="1"/>
  <c r="I203"/>
  <c r="H248"/>
  <c r="H244" s="1"/>
  <c r="G199"/>
  <c r="M251"/>
  <c r="G247"/>
  <c r="M185"/>
  <c r="G113"/>
  <c r="I223"/>
  <c r="M224" s="1"/>
  <c r="N21"/>
  <c r="G39"/>
  <c r="G110"/>
  <c r="I69"/>
  <c r="G111"/>
  <c r="O26"/>
  <c r="O28" s="1"/>
  <c r="H223"/>
  <c r="F210"/>
  <c r="H234" l="1"/>
  <c r="G235"/>
  <c r="O235" s="1"/>
  <c r="I227"/>
  <c r="G250"/>
  <c r="M250"/>
  <c r="G203"/>
  <c r="M223"/>
  <c r="F216"/>
  <c r="F228"/>
  <c r="G270"/>
  <c r="G269"/>
  <c r="H266"/>
  <c r="G266" s="1"/>
  <c r="M265"/>
  <c r="H224"/>
  <c r="H211"/>
  <c r="I211"/>
  <c r="G228"/>
  <c r="F224"/>
  <c r="G229"/>
  <c r="G186"/>
  <c r="I192"/>
  <c r="G267"/>
  <c r="F215"/>
  <c r="G220"/>
  <c r="G130"/>
  <c r="G129"/>
  <c r="G128"/>
  <c r="G140" l="1"/>
  <c r="O234"/>
  <c r="H232"/>
  <c r="H213"/>
  <c r="I218"/>
  <c r="G218" s="1"/>
  <c r="M201"/>
  <c r="G204"/>
  <c r="H251"/>
  <c r="G251" s="1"/>
  <c r="G265"/>
  <c r="M268"/>
  <c r="G185"/>
  <c r="H262"/>
  <c r="M269"/>
  <c r="G264"/>
  <c r="M228"/>
  <c r="G223"/>
  <c r="G224"/>
  <c r="G226"/>
  <c r="N221" l="1"/>
  <c r="I262"/>
  <c r="N223"/>
  <c r="M227"/>
  <c r="G268"/>
  <c r="G227"/>
  <c r="G262" l="1"/>
  <c r="F211"/>
  <c r="G188"/>
  <c r="O221" l="1"/>
  <c r="G125"/>
  <c r="G120"/>
  <c r="G107"/>
  <c r="G83"/>
  <c r="G89"/>
  <c r="G86"/>
  <c r="G78"/>
  <c r="G29"/>
  <c r="G19"/>
  <c r="G73" s="1"/>
  <c r="I193"/>
  <c r="G216"/>
  <c r="G194"/>
  <c r="J26"/>
  <c r="I219" l="1"/>
  <c r="I217" s="1"/>
  <c r="G193"/>
  <c r="I191"/>
  <c r="I202" s="1"/>
  <c r="J20"/>
  <c r="G192"/>
  <c r="G187"/>
  <c r="G184"/>
  <c r="G219" l="1"/>
  <c r="M200"/>
  <c r="I210"/>
  <c r="I68"/>
  <c r="G217"/>
  <c r="I214"/>
  <c r="M191"/>
  <c r="G202"/>
  <c r="G191"/>
  <c r="G214" l="1"/>
  <c r="M214"/>
  <c r="M208"/>
  <c r="I271"/>
  <c r="N191"/>
  <c r="G215"/>
  <c r="G124" l="1"/>
  <c r="G123"/>
  <c r="G122"/>
  <c r="M211" l="1"/>
  <c r="H210" l="1"/>
  <c r="H212"/>
  <c r="G209"/>
  <c r="G197"/>
  <c r="G196"/>
  <c r="G195"/>
  <c r="G119"/>
  <c r="G118"/>
  <c r="G117"/>
  <c r="G106"/>
  <c r="G104"/>
  <c r="G88"/>
  <c r="G87"/>
  <c r="G82"/>
  <c r="G81"/>
  <c r="G80"/>
  <c r="G77"/>
  <c r="G76"/>
  <c r="G75"/>
  <c r="G58"/>
  <c r="G57"/>
  <c r="G56"/>
  <c r="G28"/>
  <c r="G27"/>
  <c r="G26"/>
  <c r="G22"/>
  <c r="G21"/>
  <c r="G20"/>
  <c r="G16"/>
  <c r="G15"/>
  <c r="G14"/>
  <c r="H208" l="1"/>
  <c r="H271" s="1"/>
  <c r="G68"/>
  <c r="G69"/>
  <c r="M130"/>
  <c r="M194" s="1"/>
  <c r="O52"/>
  <c r="M198"/>
  <c r="G211"/>
  <c r="G271" l="1"/>
  <c r="G210"/>
</calcChain>
</file>

<file path=xl/sharedStrings.xml><?xml version="1.0" encoding="utf-8"?>
<sst xmlns="http://schemas.openxmlformats.org/spreadsheetml/2006/main" count="415" uniqueCount="160">
  <si>
    <t>Приложение</t>
  </si>
  <si>
    <t>к муниципальной программе</t>
  </si>
  <si>
    <t>№ п/п</t>
  </si>
  <si>
    <t>Наименование объекта, мероприятия</t>
  </si>
  <si>
    <t>Код главного распорядителя бюджетных средств</t>
  </si>
  <si>
    <t>Код раздела, подраздела, целевой статьи  и вида расходов</t>
  </si>
  <si>
    <t>Всего</t>
  </si>
  <si>
    <t>Областной бюджет</t>
  </si>
  <si>
    <t>1.1.</t>
  </si>
  <si>
    <t>1.2.</t>
  </si>
  <si>
    <t>1.3.</t>
  </si>
  <si>
    <t>в том числе:</t>
  </si>
  <si>
    <t>Индикативные показатели</t>
  </si>
  <si>
    <t>4. Объекты капитального ремонта</t>
  </si>
  <si>
    <t>Ед.изм.</t>
  </si>
  <si>
    <t>Количество</t>
  </si>
  <si>
    <t>Местный бюджет</t>
  </si>
  <si>
    <t xml:space="preserve">Срок  проведения мероприятия  </t>
  </si>
  <si>
    <t>Парк победы</t>
  </si>
  <si>
    <t>объект</t>
  </si>
  <si>
    <t>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</si>
  <si>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>2.1.</t>
  </si>
  <si>
    <t>2.2.</t>
  </si>
  <si>
    <t>2.3.</t>
  </si>
  <si>
    <t xml:space="preserve">Итого за 2021 год </t>
  </si>
  <si>
    <t xml:space="preserve">Итого за 2022 год </t>
  </si>
  <si>
    <t xml:space="preserve">Итого за 2023 год </t>
  </si>
  <si>
    <t>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</si>
  <si>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3. Объекты капитального строительства, реконструкции, планируемых к вводу в эксплуатацию.</t>
  </si>
  <si>
    <t>шт</t>
  </si>
  <si>
    <t>3.1.</t>
  </si>
  <si>
    <t>-</t>
  </si>
  <si>
    <t>2.4.</t>
  </si>
  <si>
    <t>Капитальный ремонт памятника "Скорбящая мать"</t>
  </si>
  <si>
    <t>Газоснабжение жилых домов пос.Суворовский в г.Златоусте Челябинской области</t>
  </si>
  <si>
    <t>1.Объекты капитального строительства,реконструкции, находящиеся на стадии разработки проектно-сметной документации, государственной экспертизы проекта.</t>
  </si>
  <si>
    <t>3.2.</t>
  </si>
  <si>
    <t>3.3.</t>
  </si>
  <si>
    <t>«Капитальное строительство, реконструкция и капитальный ремонт объектов собственности Златоустовского городского округа "</t>
  </si>
  <si>
    <t>0502 1400100850 407</t>
  </si>
  <si>
    <t>Планируемые объемы финансирования                             (тыс. рублей)</t>
  </si>
  <si>
    <t>План  реализации Мероприятия 1</t>
  </si>
  <si>
    <t xml:space="preserve">2. Объекты капитального строительства,реконструкции, находящиеся на стадии строительства, реконструкции. </t>
  </si>
  <si>
    <t>0412 1400200800 244</t>
  </si>
  <si>
    <t>0412 1400300800 611</t>
  </si>
  <si>
    <t>План  реализации Мероприятия 2</t>
  </si>
  <si>
    <t>План  реализации Мероприятия 3</t>
  </si>
  <si>
    <t>1.Объекты капитального ремонта на стадии разработки проектно-изыскательской,сметной документации.</t>
  </si>
  <si>
    <t>2.Объекты капитального ремонта в стадии производства ремонтных работ.</t>
  </si>
  <si>
    <t xml:space="preserve">2. Объекты капитального строительства, находящихся на стадии строительства. </t>
  </si>
  <si>
    <t>Мероприятие 3: Исполнение функции заказчика-застройщика Администрации Златоустовского городского округа .</t>
  </si>
  <si>
    <t>Приложение 1</t>
  </si>
  <si>
    <t>"Капитальное строительство, реконструкция и капитальный ремонт объектов собственности Златоустовского городского округа "</t>
  </si>
  <si>
    <t>Газопровод пос.Дегтярка и пос.Уржумка</t>
  </si>
  <si>
    <t>Мероприятие 1: Строительство, реконструкция объектов муниципальной собственности</t>
  </si>
  <si>
    <t>Мероприятие 2: Капитальный ремонт объектов муниципальной собственности</t>
  </si>
  <si>
    <t>ед.</t>
  </si>
  <si>
    <t>Газоснабжение поселка Закаменский в г. Златоусте, Челябинской области</t>
  </si>
  <si>
    <t>1.5.</t>
  </si>
  <si>
    <t>закл.</t>
  </si>
  <si>
    <t>0</t>
  </si>
  <si>
    <t>Предоставление субсидии на иные цели в том числе на:</t>
  </si>
  <si>
    <t>исполнение судебных актов (неустойки, штрафы, пени, гос.пошлина)</t>
  </si>
  <si>
    <t>приобретение основных средств  (высокоточных строительных приборов)</t>
  </si>
  <si>
    <t>оплатта сервитутов</t>
  </si>
  <si>
    <t>5. Исполнение функции заказчика-застройщика Администрации Златоустовского городского округа, втом числе:</t>
  </si>
  <si>
    <t>5.1. Проведение проверки достоверности определения сметной стоимости объектов капитального строительства, строительство или реконструкция которых финансируются полностью или частично за счет средств соответствующего бюджета</t>
  </si>
  <si>
    <t>5.2.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</si>
  <si>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5.1.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</si>
  <si>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 xml:space="preserve">5.2. Предоставление субсидии на иные цели </t>
  </si>
  <si>
    <t xml:space="preserve">Итого за 2024 год </t>
  </si>
  <si>
    <t>5. Исполнение функции заказчика-застройщика Администрации Златоустовского городского округа, в том числе:</t>
  </si>
  <si>
    <t>оплата сервитутов</t>
  </si>
  <si>
    <t>основных мероприятий муниципальной программы</t>
  </si>
  <si>
    <t>Перечень</t>
  </si>
  <si>
    <t>1.4.</t>
  </si>
  <si>
    <t>1.6.</t>
  </si>
  <si>
    <t>1.7.</t>
  </si>
  <si>
    <t>Газоснабжение жилых домов поселка Чапаевский в г.Златоусте</t>
  </si>
  <si>
    <t>5.3. Предоставление субсидии на иные цели, в том числе на:</t>
  </si>
  <si>
    <t xml:space="preserve">5.2. Предоставление субсидии на иные цели,  в том числе на: </t>
  </si>
  <si>
    <t>ремонт лестничного марша, МБУ «Капитальное строительство»,г.Златоуст, пос.Энергетиков,д.66</t>
  </si>
  <si>
    <t>Газификация 7-й жилищный участок (3-я очередь)</t>
  </si>
  <si>
    <t>1.8.</t>
  </si>
  <si>
    <t xml:space="preserve"> г.Златоуст, микрорайон Чернореченский. Газоснабжение  жилых домов по ул.Земляничная, Калиновая, Вишневая,  Малиновая</t>
  </si>
  <si>
    <t>Челябинская область, г.Златоуст, микрорайон Чернореченский. Газоснабжение жилых домов (2 этап)</t>
  </si>
  <si>
    <t>7 жу</t>
  </si>
  <si>
    <t>Чапаев</t>
  </si>
  <si>
    <t>Чернореч</t>
  </si>
  <si>
    <t>Итого по п.1</t>
  </si>
  <si>
    <t>Итого по п.2</t>
  </si>
  <si>
    <t>Итого по п.3</t>
  </si>
  <si>
    <t>Итого по мероприятию 2</t>
  </si>
  <si>
    <t>Итого по мероприятию 3</t>
  </si>
  <si>
    <t>=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</si>
  <si>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 в сторону водоема "Тарелка" </t>
  </si>
  <si>
    <t>Исполнение судебных актов по объекту «Спортивный центр, расположенный по адресу:456200, Челябинская область, г.Златоуст, пр-т. 30-летия Победы, севернее гостиницы «Таганай»</t>
  </si>
  <si>
    <t>Предоставление субсидии на иные цели:  на ремонт лестничного марша, МБУ «Капитальное строительство»,  г.Златоуст, пос.Энергетиков,д.66</t>
  </si>
  <si>
    <t>Приложение 2</t>
  </si>
  <si>
    <t xml:space="preserve">Свод объектов строительства,реконструкции муниципальной собственности в разрезе  источников финансирования </t>
  </si>
  <si>
    <t>Прирост мощности</t>
  </si>
  <si>
    <t>Источник финансирования</t>
  </si>
  <si>
    <t>Объекты строительства, реконструкции муниципальной собственности</t>
  </si>
  <si>
    <t>1</t>
  </si>
  <si>
    <t xml:space="preserve">Протяженность – 22 км, 
подключение к газу  - 699 жилых домов
</t>
  </si>
  <si>
    <t>местный</t>
  </si>
  <si>
    <t>областной</t>
  </si>
  <si>
    <t>Протяженность – 20,6  км, подключение к газу -470 жилых домов</t>
  </si>
  <si>
    <t>Парк Победы</t>
  </si>
  <si>
    <t>5 013 кв.м. благоустроенной Набережной городского пруда</t>
  </si>
  <si>
    <t>Площадь мостового перехода - 90 м2</t>
  </si>
  <si>
    <t>подключение к газу - 39 жилых домов</t>
  </si>
  <si>
    <t xml:space="preserve">5,7553 км газопроводов,
215 жилых домов,
1019,1м3/час расход природного газа
</t>
  </si>
  <si>
    <t>Протяженность – 29,475  км, подключение к газу - 580 жилых домов</t>
  </si>
  <si>
    <t>Протяженность – 7,629  км, подключение к газу - 135 жилых домов</t>
  </si>
  <si>
    <t>Итого  по объектам строительства, реконструкции, в том числе:</t>
  </si>
  <si>
    <t>местный бюджет</t>
  </si>
  <si>
    <t>областной бюджет</t>
  </si>
  <si>
    <t xml:space="preserve"> Объекты капитального ремонта</t>
  </si>
  <si>
    <t>Капитальный ремонт подпорной стенки по адресу: г.Златоуст, ул.Тургенева</t>
  </si>
  <si>
    <t>Итого по объектам капитального ремонта</t>
  </si>
  <si>
    <t>Строительство сетей газоснабжения по ул.1-я  Прокатная и ул. 2-я Прокатная</t>
  </si>
  <si>
    <t xml:space="preserve">Итого за 2025 год </t>
  </si>
  <si>
    <t>1.9.</t>
  </si>
  <si>
    <t>Газоснабжение жилых домов пос. Веселовка</t>
  </si>
  <si>
    <t>Газоснабжение жилых домов с. Куваши Златоустовского городского округа</t>
  </si>
  <si>
    <t>Газоснабжение жилых домов пос. Тундуш Златоустовского городского округа</t>
  </si>
  <si>
    <t xml:space="preserve"> Подключение к газу -55  жилых домов, протяженность 5,281 км</t>
  </si>
  <si>
    <t xml:space="preserve">Строительство вело-пешеходного моста в г.Златоусте , расположенного по адресу: г.Златоуст, по ул.Олимпийская между домами 21 и 15, в сторону водоема "Тарелка" </t>
  </si>
  <si>
    <t>Протяженность – 5  км, подключение к газу 83-жилых домов</t>
  </si>
  <si>
    <t>Протяженность – 26  км, подключение к газу - 220 жилых домов</t>
  </si>
  <si>
    <t>Протяженность –  5,35 км, подключение к газу - 104 жилых домов</t>
  </si>
  <si>
    <t>Капитальный ремонт мемориального комплекса "Памятник  Воинам-Златоустовцам при исполнении служебного долга (Скорбящая мать)"</t>
  </si>
  <si>
    <t xml:space="preserve">Общий расход природного газа -  2 250,44 м3/час; 
24, 7665 км газопровода
848 жилых домов,                                                     1 социальный объект
</t>
  </si>
  <si>
    <t xml:space="preserve">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контролю, в том числе:</t>
  </si>
  <si>
    <t>Капитальный ремонт нежилого помещения по адресу: Челябинская область, г.Златоуст, ул.им.П.П.Аносова, д.261, 1</t>
  </si>
  <si>
    <t>2.1.1</t>
  </si>
  <si>
    <t>Итого за 2021–2026годы</t>
  </si>
  <si>
    <t xml:space="preserve">Итого за 2026 год </t>
  </si>
  <si>
    <t>2.5.</t>
  </si>
  <si>
    <t>Спортивный комплекс имени Карпова А.Е. по адресу : «Челябинская область, г.Златоуст,ул.30-летия Победы, севернее гостиницы «Таганай» в прибрежной зоне городского пруда</t>
  </si>
  <si>
    <t>Площадь застройки - 493,26 кв.м,
Мощность (пропускная способность)- 21 человек в смену</t>
  </si>
  <si>
    <t>Планируемые объемы финансирования                                                                                                                                  (тыс. рублей), в том числе по годам</t>
  </si>
  <si>
    <t>2.1.2</t>
  </si>
  <si>
    <t>Проведение кадастровых работ (в том числе межевание) по объекту или земельному участку</t>
  </si>
  <si>
    <t>в том числе по мероприятиям:</t>
  </si>
  <si>
    <r>
      <rPr>
        <u/>
        <sz val="11"/>
        <color theme="1"/>
        <rFont val="Times New Roman"/>
        <family val="1"/>
        <charset val="204"/>
      </rPr>
      <t>Мероприятияе 1.</t>
    </r>
    <r>
      <rPr>
        <sz val="11"/>
        <color theme="1"/>
        <rFont val="Times New Roman"/>
        <family val="1"/>
        <charset val="204"/>
      </rPr>
      <t xml:space="preserve"> Строительство, реконструкция объектов муниципальной собственности., в том числе:</t>
    </r>
  </si>
  <si>
    <t>1.1.Объекты капитального строительства,реконструкции находящихся на стадии разработки проектно-сметной документации, государственной экспертизы проекта.</t>
  </si>
  <si>
    <t xml:space="preserve">1.2. Объекты капитального строительства, находящихся на стадии строительства. </t>
  </si>
  <si>
    <t xml:space="preserve"> 2. Объекты капитального строительства, реконструкции, планируемых к вводу в эксплуатацию.</t>
  </si>
  <si>
    <r>
      <rPr>
        <u/>
        <sz val="11"/>
        <color theme="1"/>
        <rFont val="Times New Roman"/>
        <family val="1"/>
        <charset val="204"/>
      </rPr>
      <t>Мероприятияе 2</t>
    </r>
    <r>
      <rPr>
        <sz val="11"/>
        <color theme="1"/>
        <rFont val="Times New Roman"/>
        <family val="1"/>
        <charset val="204"/>
      </rPr>
      <t>. Капитальный ремонт объектов муниципальной собственности, втом числе:</t>
    </r>
  </si>
  <si>
    <r>
      <rPr>
        <u/>
        <sz val="11"/>
        <color theme="1"/>
        <rFont val="Times New Roman"/>
        <family val="1"/>
        <charset val="204"/>
      </rPr>
      <t>Мероприятие 3</t>
    </r>
    <r>
      <rPr>
        <sz val="11"/>
        <color theme="1"/>
        <rFont val="Times New Roman"/>
        <family val="1"/>
        <charset val="204"/>
      </rPr>
      <t>. Исполнение функции заказчика-застройщика Администрации Златоустовского городского округа, втом числе:</t>
    </r>
  </si>
  <si>
    <t>3.1. Организация строительства, реконструкции, капитального ремонта объектов капитального          строительства и сооружений с ведением работ по строительному контролю</t>
  </si>
  <si>
    <t>3.2.Предоставление субсидии на  приобретение основных средств</t>
  </si>
  <si>
    <t>3.3.Предоставление субсидии на  обследование подземных конструкций на земельных участках и подготовка этих участков к строительству.</t>
  </si>
  <si>
    <t xml:space="preserve">Капитальный ремонт объекта "Стенка с барельефом в память о погибших железнодорожниках в Великой Отечественной войне 1941-1945гг., скульптор Жариков В.П., 1985г., расположенная по адресу: г.Златоуст, ул.им.П.П.Аносова, у здания ДК «Железнодорожник» Характеристика: Представляет собой стену с именами погибших бойцов, ушедших из Златоуста на войну".
</t>
  </si>
  <si>
    <t>2.1. Предоставление субсидии на  проведение кадастровых работ (в том числе межевание) по объекту или земельному участку</t>
  </si>
  <si>
    <t>Приобретение основных средств</t>
  </si>
  <si>
    <t>3.3</t>
  </si>
  <si>
    <t>Подготовка земельных участков под строительство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</si>
</sst>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#,##0\ _₽"/>
    <numFmt numFmtId="165" formatCode="#,##0_ ;\-#,##0\ "/>
    <numFmt numFmtId="166" formatCode="_-* #,##0.0\ _₽_-;\-* #,##0.0\ _₽_-;_-* &quot;-&quot;?\ _₽_-;_-@_-"/>
    <numFmt numFmtId="167" formatCode="_-* #,##0.000\ _₽_-;\-* #,##0.000\ _₽_-;_-* &quot;-&quot;???\ _₽_-;_-@_-"/>
  </numFmts>
  <fonts count="37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sz val="11.5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.5"/>
      <color rgb="FF92D05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.5"/>
      <color rgb="FF7030A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.5"/>
      <color rgb="FF92D050"/>
      <name val="Times New Roman"/>
      <family val="1"/>
      <charset val="204"/>
    </font>
    <font>
      <b/>
      <sz val="11.5"/>
      <color rgb="FFFF0000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.5"/>
      <color rgb="FF00B0F0"/>
      <name val="Times New Roman"/>
      <family val="1"/>
      <charset val="204"/>
    </font>
    <font>
      <sz val="11.5"/>
      <color rgb="FF00B0F0"/>
      <name val="Times New Roman"/>
      <family val="1"/>
      <charset val="204"/>
    </font>
    <font>
      <b/>
      <sz val="11.5"/>
      <color rgb="FF2902CE"/>
      <name val="Times New Roman"/>
      <family val="1"/>
      <charset val="204"/>
    </font>
    <font>
      <sz val="11"/>
      <color rgb="FF2902CE"/>
      <name val="Times New Roman"/>
      <family val="1"/>
      <charset val="204"/>
    </font>
    <font>
      <b/>
      <sz val="11"/>
      <color rgb="FF92D05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2902CE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.5"/>
      <color rgb="FF2902CE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7030A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40">
    <xf numFmtId="0" fontId="0" fillId="0" borderId="0" xfId="0"/>
    <xf numFmtId="0" fontId="1" fillId="0" borderId="0" xfId="0" applyFont="1" applyAlignment="1">
      <alignment horizontal="left" indent="15"/>
    </xf>
    <xf numFmtId="0" fontId="2" fillId="0" borderId="0" xfId="0" applyFont="1" applyAlignment="1">
      <alignment wrapText="1"/>
    </xf>
    <xf numFmtId="0" fontId="7" fillId="0" borderId="0" xfId="0" applyFont="1"/>
    <xf numFmtId="3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3" fontId="0" fillId="0" borderId="0" xfId="0" applyNumberFormat="1"/>
    <xf numFmtId="49" fontId="6" fillId="0" borderId="1" xfId="0" applyNumberFormat="1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9" fontId="8" fillId="3" borderId="1" xfId="0" applyNumberFormat="1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10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43" fontId="13" fillId="2" borderId="0" xfId="0" applyNumberFormat="1" applyFont="1" applyFill="1"/>
    <xf numFmtId="49" fontId="6" fillId="0" borderId="6" xfId="0" applyNumberFormat="1" applyFont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0" fontId="13" fillId="0" borderId="0" xfId="0" applyFont="1"/>
    <xf numFmtId="43" fontId="13" fillId="0" borderId="0" xfId="0" applyNumberFormat="1" applyFont="1"/>
    <xf numFmtId="43" fontId="10" fillId="2" borderId="9" xfId="0" applyNumberFormat="1" applyFont="1" applyFill="1" applyBorder="1" applyAlignment="1">
      <alignment vertical="top" wrapText="1"/>
    </xf>
    <xf numFmtId="43" fontId="10" fillId="2" borderId="10" xfId="0" applyNumberFormat="1" applyFont="1" applyFill="1" applyBorder="1" applyAlignment="1">
      <alignment vertical="top" wrapText="1"/>
    </xf>
    <xf numFmtId="43" fontId="3" fillId="2" borderId="9" xfId="0" applyNumberFormat="1" applyFont="1" applyFill="1" applyBorder="1" applyAlignment="1">
      <alignment vertical="top" wrapText="1"/>
    </xf>
    <xf numFmtId="43" fontId="3" fillId="2" borderId="10" xfId="0" applyNumberFormat="1" applyFont="1" applyFill="1" applyBorder="1" applyAlignment="1">
      <alignment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9" fillId="3" borderId="11" xfId="0" applyFont="1" applyFill="1" applyBorder="1" applyAlignment="1">
      <alignment vertical="center" wrapText="1"/>
    </xf>
    <xf numFmtId="0" fontId="9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2" borderId="11" xfId="0" applyFont="1" applyFill="1" applyBorder="1" applyAlignment="1">
      <alignment wrapText="1"/>
    </xf>
    <xf numFmtId="0" fontId="9" fillId="0" borderId="15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center" wrapText="1"/>
    </xf>
    <xf numFmtId="43" fontId="15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164" fontId="4" fillId="2" borderId="1" xfId="0" applyNumberFormat="1" applyFont="1" applyFill="1" applyBorder="1" applyAlignment="1">
      <alignment horizontal="center" vertical="center" wrapText="1"/>
    </xf>
    <xf numFmtId="43" fontId="17" fillId="0" borderId="0" xfId="0" applyNumberFormat="1" applyFont="1"/>
    <xf numFmtId="166" fontId="3" fillId="2" borderId="1" xfId="0" applyNumberFormat="1" applyFont="1" applyFill="1" applyBorder="1" applyAlignment="1">
      <alignment horizontal="center" vertical="top" wrapText="1"/>
    </xf>
    <xf numFmtId="166" fontId="3" fillId="2" borderId="9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horizontal="center" vertical="top" wrapText="1"/>
    </xf>
    <xf numFmtId="167" fontId="3" fillId="2" borderId="9" xfId="0" applyNumberFormat="1" applyFont="1" applyFill="1" applyBorder="1" applyAlignment="1">
      <alignment vertical="top" wrapText="1"/>
    </xf>
    <xf numFmtId="167" fontId="3" fillId="2" borderId="10" xfId="0" applyNumberFormat="1" applyFont="1" applyFill="1" applyBorder="1" applyAlignment="1">
      <alignment vertical="top" wrapText="1"/>
    </xf>
    <xf numFmtId="167" fontId="3" fillId="2" borderId="1" xfId="0" applyNumberFormat="1" applyFont="1" applyFill="1" applyBorder="1" applyAlignment="1">
      <alignment vertical="center" wrapText="1"/>
    </xf>
    <xf numFmtId="167" fontId="4" fillId="2" borderId="1" xfId="0" applyNumberFormat="1" applyFont="1" applyFill="1" applyBorder="1" applyAlignment="1">
      <alignment horizontal="center" vertical="top" wrapText="1"/>
    </xf>
    <xf numFmtId="167" fontId="9" fillId="0" borderId="15" xfId="0" applyNumberFormat="1" applyFont="1" applyBorder="1" applyAlignment="1">
      <alignment wrapText="1"/>
    </xf>
    <xf numFmtId="167" fontId="10" fillId="2" borderId="1" xfId="0" applyNumberFormat="1" applyFont="1" applyFill="1" applyBorder="1" applyAlignment="1">
      <alignment horizontal="center" vertical="top" wrapText="1"/>
    </xf>
    <xf numFmtId="167" fontId="9" fillId="3" borderId="1" xfId="0" applyNumberFormat="1" applyFont="1" applyFill="1" applyBorder="1" applyAlignment="1">
      <alignment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167" fontId="6" fillId="0" borderId="6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167" fontId="19" fillId="2" borderId="10" xfId="0" applyNumberFormat="1" applyFont="1" applyFill="1" applyBorder="1" applyAlignment="1">
      <alignment vertical="top" wrapText="1"/>
    </xf>
    <xf numFmtId="43" fontId="15" fillId="2" borderId="0" xfId="0" applyNumberFormat="1" applyFont="1" applyFill="1"/>
    <xf numFmtId="0" fontId="13" fillId="2" borderId="0" xfId="0" applyFont="1" applyFill="1"/>
    <xf numFmtId="167" fontId="13" fillId="2" borderId="0" xfId="0" applyNumberFormat="1" applyFont="1" applyFill="1"/>
    <xf numFmtId="43" fontId="21" fillId="0" borderId="0" xfId="0" applyNumberFormat="1" applyFont="1"/>
    <xf numFmtId="43" fontId="20" fillId="0" borderId="0" xfId="0" applyNumberFormat="1" applyFont="1"/>
    <xf numFmtId="167" fontId="6" fillId="0" borderId="1" xfId="0" applyNumberFormat="1" applyFont="1" applyBorder="1" applyAlignment="1">
      <alignment horizontal="center" vertical="center" wrapText="1"/>
    </xf>
    <xf numFmtId="167" fontId="10" fillId="2" borderId="10" xfId="0" applyNumberFormat="1" applyFont="1" applyFill="1" applyBorder="1" applyAlignment="1">
      <alignment vertical="top" wrapText="1"/>
    </xf>
    <xf numFmtId="167" fontId="16" fillId="2" borderId="10" xfId="0" applyNumberFormat="1" applyFont="1" applyFill="1" applyBorder="1" applyAlignment="1">
      <alignment vertical="top" wrapText="1"/>
    </xf>
    <xf numFmtId="167" fontId="14" fillId="2" borderId="10" xfId="0" applyNumberFormat="1" applyFont="1" applyFill="1" applyBorder="1" applyAlignment="1">
      <alignment vertical="top" wrapText="1"/>
    </xf>
    <xf numFmtId="167" fontId="6" fillId="3" borderId="1" xfId="0" applyNumberFormat="1" applyFont="1" applyFill="1" applyBorder="1" applyAlignment="1">
      <alignment vertical="top" wrapText="1"/>
    </xf>
    <xf numFmtId="167" fontId="8" fillId="0" borderId="1" xfId="0" applyNumberFormat="1" applyFont="1" applyBorder="1" applyAlignment="1">
      <alignment horizontal="center" wrapText="1"/>
    </xf>
    <xf numFmtId="167" fontId="10" fillId="2" borderId="1" xfId="0" applyNumberFormat="1" applyFont="1" applyFill="1" applyBorder="1" applyAlignment="1">
      <alignment vertical="center" wrapText="1"/>
    </xf>
    <xf numFmtId="167" fontId="18" fillId="2" borderId="1" xfId="0" applyNumberFormat="1" applyFont="1" applyFill="1" applyBorder="1" applyAlignment="1">
      <alignment vertical="center" wrapText="1"/>
    </xf>
    <xf numFmtId="167" fontId="11" fillId="2" borderId="1" xfId="0" applyNumberFormat="1" applyFont="1" applyFill="1" applyBorder="1" applyAlignment="1">
      <alignment horizontal="center" vertical="top" wrapText="1"/>
    </xf>
    <xf numFmtId="167" fontId="16" fillId="2" borderId="1" xfId="0" applyNumberFormat="1" applyFont="1" applyFill="1" applyBorder="1" applyAlignment="1">
      <alignment horizontal="center" vertical="top" wrapText="1"/>
    </xf>
    <xf numFmtId="167" fontId="14" fillId="2" borderId="1" xfId="0" applyNumberFormat="1" applyFont="1" applyFill="1" applyBorder="1" applyAlignment="1">
      <alignment horizontal="center" vertical="top" wrapText="1"/>
    </xf>
    <xf numFmtId="0" fontId="15" fillId="2" borderId="0" xfId="0" applyFont="1" applyFill="1"/>
    <xf numFmtId="0" fontId="3" fillId="4" borderId="1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 wrapText="1"/>
    </xf>
    <xf numFmtId="167" fontId="15" fillId="0" borderId="0" xfId="0" applyNumberFormat="1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7" fontId="0" fillId="0" borderId="0" xfId="0" applyNumberFormat="1"/>
    <xf numFmtId="0" fontId="8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>
      <alignment horizontal="center" vertical="top" wrapText="1"/>
    </xf>
    <xf numFmtId="43" fontId="3" fillId="2" borderId="1" xfId="0" applyNumberFormat="1" applyFont="1" applyFill="1" applyBorder="1" applyAlignment="1">
      <alignment vertical="center" wrapText="1"/>
    </xf>
    <xf numFmtId="43" fontId="9" fillId="3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center" vertical="center" wrapText="1"/>
    </xf>
    <xf numFmtId="167" fontId="26" fillId="2" borderId="10" xfId="0" applyNumberFormat="1" applyFont="1" applyFill="1" applyBorder="1" applyAlignment="1">
      <alignment vertical="top" wrapText="1"/>
    </xf>
    <xf numFmtId="166" fontId="25" fillId="2" borderId="1" xfId="0" applyNumberFormat="1" applyFont="1" applyFill="1" applyBorder="1" applyAlignment="1">
      <alignment horizontal="center" vertical="top" wrapText="1"/>
    </xf>
    <xf numFmtId="166" fontId="25" fillId="2" borderId="9" xfId="0" applyNumberFormat="1" applyFont="1" applyFill="1" applyBorder="1" applyAlignment="1">
      <alignment vertical="top" wrapText="1"/>
    </xf>
    <xf numFmtId="167" fontId="25" fillId="2" borderId="10" xfId="0" applyNumberFormat="1" applyFont="1" applyFill="1" applyBorder="1" applyAlignment="1">
      <alignment vertical="top" wrapText="1"/>
    </xf>
    <xf numFmtId="0" fontId="25" fillId="4" borderId="1" xfId="0" applyFont="1" applyFill="1" applyBorder="1" applyAlignment="1">
      <alignment horizontal="center" vertical="center" wrapText="1"/>
    </xf>
    <xf numFmtId="167" fontId="25" fillId="4" borderId="10" xfId="0" applyNumberFormat="1" applyFont="1" applyFill="1" applyBorder="1" applyAlignment="1">
      <alignment vertical="top" wrapText="1"/>
    </xf>
    <xf numFmtId="0" fontId="25" fillId="4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14" fillId="4" borderId="1" xfId="0" applyNumberFormat="1" applyFont="1" applyFill="1" applyBorder="1" applyAlignment="1">
      <alignment horizontal="center" vertical="center" wrapText="1"/>
    </xf>
    <xf numFmtId="167" fontId="26" fillId="2" borderId="1" xfId="0" applyNumberFormat="1" applyFont="1" applyFill="1" applyBorder="1" applyAlignment="1">
      <alignment horizontal="center" vertical="top" wrapText="1"/>
    </xf>
    <xf numFmtId="167" fontId="27" fillId="4" borderId="1" xfId="0" applyNumberFormat="1" applyFont="1" applyFill="1" applyBorder="1" applyAlignment="1">
      <alignment horizontal="center" vertical="center" wrapText="1"/>
    </xf>
    <xf numFmtId="167" fontId="25" fillId="4" borderId="1" xfId="0" applyNumberFormat="1" applyFont="1" applyFill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167" fontId="10" fillId="0" borderId="6" xfId="0" applyNumberFormat="1" applyFont="1" applyBorder="1" applyAlignment="1">
      <alignment horizontal="center" vertical="center" wrapText="1"/>
    </xf>
    <xf numFmtId="167" fontId="22" fillId="0" borderId="6" xfId="0" applyNumberFormat="1" applyFont="1" applyBorder="1" applyAlignment="1">
      <alignment horizontal="center" vertical="center" wrapText="1"/>
    </xf>
    <xf numFmtId="164" fontId="29" fillId="4" borderId="1" xfId="0" applyNumberFormat="1" applyFont="1" applyFill="1" applyBorder="1" applyAlignment="1">
      <alignment horizontal="center" vertical="center" wrapText="1"/>
    </xf>
    <xf numFmtId="164" fontId="22" fillId="4" borderId="1" xfId="0" applyNumberFormat="1" applyFont="1" applyFill="1" applyBorder="1" applyAlignment="1">
      <alignment horizontal="center" vertical="center" wrapText="1"/>
    </xf>
    <xf numFmtId="164" fontId="30" fillId="4" borderId="1" xfId="0" applyNumberFormat="1" applyFont="1" applyFill="1" applyBorder="1" applyAlignment="1">
      <alignment horizontal="center" vertical="center" wrapText="1"/>
    </xf>
    <xf numFmtId="164" fontId="31" fillId="4" borderId="1" xfId="0" applyNumberFormat="1" applyFont="1" applyFill="1" applyBorder="1" applyAlignment="1">
      <alignment horizontal="center" vertical="center" wrapText="1"/>
    </xf>
    <xf numFmtId="167" fontId="19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167" fontId="14" fillId="4" borderId="1" xfId="0" applyNumberFormat="1" applyFont="1" applyFill="1" applyBorder="1" applyAlignment="1">
      <alignment vertical="center" wrapText="1"/>
    </xf>
    <xf numFmtId="0" fontId="22" fillId="4" borderId="1" xfId="0" applyFont="1" applyFill="1" applyBorder="1" applyAlignment="1">
      <alignment horizontal="center" vertical="top" wrapText="1"/>
    </xf>
    <xf numFmtId="167" fontId="19" fillId="4" borderId="1" xfId="0" applyNumberFormat="1" applyFont="1" applyFill="1" applyBorder="1" applyAlignment="1">
      <alignment vertical="center" wrapText="1"/>
    </xf>
    <xf numFmtId="0" fontId="28" fillId="4" borderId="1" xfId="0" applyFont="1" applyFill="1" applyBorder="1" applyAlignment="1">
      <alignment horizontal="center" vertical="top" wrapText="1"/>
    </xf>
    <xf numFmtId="167" fontId="27" fillId="4" borderId="1" xfId="0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top" wrapText="1"/>
    </xf>
    <xf numFmtId="167" fontId="25" fillId="4" borderId="1" xfId="0" applyNumberFormat="1" applyFont="1" applyFill="1" applyBorder="1" applyAlignment="1">
      <alignment vertical="center" wrapText="1"/>
    </xf>
    <xf numFmtId="167" fontId="14" fillId="0" borderId="1" xfId="0" applyNumberFormat="1" applyFont="1" applyBorder="1" applyAlignment="1">
      <alignment horizontal="center" vertical="center" wrapText="1"/>
    </xf>
    <xf numFmtId="167" fontId="25" fillId="4" borderId="1" xfId="0" applyNumberFormat="1" applyFont="1" applyFill="1" applyBorder="1" applyAlignment="1">
      <alignment horizontal="center" vertical="top" wrapText="1"/>
    </xf>
    <xf numFmtId="164" fontId="29" fillId="0" borderId="1" xfId="0" applyNumberFormat="1" applyFont="1" applyBorder="1" applyAlignment="1">
      <alignment horizontal="center" vertical="center" wrapText="1"/>
    </xf>
    <xf numFmtId="167" fontId="14" fillId="0" borderId="6" xfId="0" applyNumberFormat="1" applyFont="1" applyBorder="1" applyAlignment="1">
      <alignment horizontal="center" vertical="center" wrapText="1"/>
    </xf>
    <xf numFmtId="167" fontId="29" fillId="0" borderId="6" xfId="0" applyNumberFormat="1" applyFont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167" fontId="27" fillId="0" borderId="6" xfId="0" applyNumberFormat="1" applyFont="1" applyBorder="1" applyAlignment="1">
      <alignment horizontal="center" vertical="center" wrapText="1"/>
    </xf>
    <xf numFmtId="167" fontId="31" fillId="0" borderId="6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167" fontId="25" fillId="0" borderId="1" xfId="0" applyNumberFormat="1" applyFont="1" applyBorder="1" applyAlignment="1">
      <alignment horizontal="center" vertical="center" wrapText="1"/>
    </xf>
    <xf numFmtId="167" fontId="25" fillId="0" borderId="6" xfId="0" applyNumberFormat="1" applyFont="1" applyBorder="1" applyAlignment="1">
      <alignment horizontal="center" vertical="center" wrapText="1"/>
    </xf>
    <xf numFmtId="167" fontId="30" fillId="0" borderId="6" xfId="0" applyNumberFormat="1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0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21" fillId="0" borderId="0" xfId="0" applyNumberFormat="1" applyFont="1"/>
    <xf numFmtId="167" fontId="25" fillId="2" borderId="1" xfId="0" applyNumberFormat="1" applyFont="1" applyFill="1" applyBorder="1" applyAlignment="1">
      <alignment horizontal="center" vertical="top" wrapText="1"/>
    </xf>
    <xf numFmtId="167" fontId="25" fillId="2" borderId="9" xfId="0" applyNumberFormat="1" applyFont="1" applyFill="1" applyBorder="1" applyAlignment="1">
      <alignment vertical="top" wrapText="1"/>
    </xf>
    <xf numFmtId="167" fontId="18" fillId="2" borderId="1" xfId="0" applyNumberFormat="1" applyFont="1" applyFill="1" applyBorder="1" applyAlignment="1">
      <alignment horizontal="center" vertical="top" wrapText="1"/>
    </xf>
    <xf numFmtId="167" fontId="6" fillId="3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wrapText="1"/>
    </xf>
    <xf numFmtId="167" fontId="14" fillId="5" borderId="10" xfId="0" applyNumberFormat="1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5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center" wrapText="1"/>
    </xf>
    <xf numFmtId="167" fontId="3" fillId="5" borderId="1" xfId="0" applyNumberFormat="1" applyFont="1" applyFill="1" applyBorder="1" applyAlignment="1">
      <alignment horizontal="center" vertical="top" wrapText="1"/>
    </xf>
    <xf numFmtId="167" fontId="3" fillId="5" borderId="9" xfId="0" applyNumberFormat="1" applyFont="1" applyFill="1" applyBorder="1" applyAlignment="1">
      <alignment vertical="top" wrapText="1"/>
    </xf>
    <xf numFmtId="167" fontId="3" fillId="5" borderId="10" xfId="0" applyNumberFormat="1" applyFont="1" applyFill="1" applyBorder="1" applyAlignment="1">
      <alignment vertical="top" wrapText="1"/>
    </xf>
    <xf numFmtId="0" fontId="25" fillId="5" borderId="1" xfId="0" applyFont="1" applyFill="1" applyBorder="1" applyAlignment="1">
      <alignment horizontal="center" vertical="top" wrapText="1"/>
    </xf>
    <xf numFmtId="0" fontId="25" fillId="5" borderId="1" xfId="0" applyFont="1" applyFill="1" applyBorder="1" applyAlignment="1">
      <alignment horizontal="center" vertical="center" wrapText="1"/>
    </xf>
    <xf numFmtId="167" fontId="25" fillId="5" borderId="1" xfId="0" applyNumberFormat="1" applyFont="1" applyFill="1" applyBorder="1" applyAlignment="1">
      <alignment horizontal="center" vertical="top" wrapText="1"/>
    </xf>
    <xf numFmtId="167" fontId="25" fillId="5" borderId="9" xfId="0" applyNumberFormat="1" applyFont="1" applyFill="1" applyBorder="1" applyAlignment="1">
      <alignment vertical="top" wrapText="1"/>
    </xf>
    <xf numFmtId="167" fontId="25" fillId="5" borderId="10" xfId="0" applyNumberFormat="1" applyFont="1" applyFill="1" applyBorder="1" applyAlignment="1">
      <alignment vertical="top" wrapText="1"/>
    </xf>
    <xf numFmtId="167" fontId="4" fillId="5" borderId="1" xfId="0" applyNumberFormat="1" applyFont="1" applyFill="1" applyBorder="1" applyAlignment="1">
      <alignment horizontal="center" vertical="top" wrapText="1"/>
    </xf>
    <xf numFmtId="167" fontId="4" fillId="5" borderId="9" xfId="0" applyNumberFormat="1" applyFont="1" applyFill="1" applyBorder="1" applyAlignment="1">
      <alignment vertical="top" wrapText="1"/>
    </xf>
    <xf numFmtId="167" fontId="4" fillId="5" borderId="10" xfId="0" applyNumberFormat="1" applyFont="1" applyFill="1" applyBorder="1" applyAlignment="1">
      <alignment vertical="top" wrapText="1"/>
    </xf>
    <xf numFmtId="167" fontId="10" fillId="5" borderId="1" xfId="0" applyNumberFormat="1" applyFont="1" applyFill="1" applyBorder="1" applyAlignment="1">
      <alignment horizontal="center" vertical="top" wrapText="1"/>
    </xf>
    <xf numFmtId="167" fontId="10" fillId="5" borderId="9" xfId="0" applyNumberFormat="1" applyFont="1" applyFill="1" applyBorder="1" applyAlignment="1">
      <alignment vertical="top" wrapText="1"/>
    </xf>
    <xf numFmtId="167" fontId="10" fillId="5" borderId="10" xfId="0" applyNumberFormat="1" applyFont="1" applyFill="1" applyBorder="1" applyAlignment="1">
      <alignment vertical="top" wrapText="1"/>
    </xf>
    <xf numFmtId="167" fontId="9" fillId="5" borderId="1" xfId="0" applyNumberFormat="1" applyFont="1" applyFill="1" applyBorder="1" applyAlignment="1">
      <alignment horizontal="center" vertical="top" wrapText="1"/>
    </xf>
    <xf numFmtId="167" fontId="9" fillId="5" borderId="9" xfId="0" applyNumberFormat="1" applyFont="1" applyFill="1" applyBorder="1" applyAlignment="1">
      <alignment vertical="top" wrapText="1"/>
    </xf>
    <xf numFmtId="167" fontId="29" fillId="4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vertical="top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167" fontId="10" fillId="2" borderId="10" xfId="0" applyNumberFormat="1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22" fillId="0" borderId="1" xfId="0" applyNumberFormat="1" applyFont="1" applyBorder="1" applyAlignment="1">
      <alignment horizontal="center" vertical="top" wrapText="1"/>
    </xf>
    <xf numFmtId="167" fontId="24" fillId="4" borderId="1" xfId="0" applyNumberFormat="1" applyFont="1" applyFill="1" applyBorder="1" applyAlignment="1">
      <alignment horizontal="center" vertical="top" wrapText="1"/>
    </xf>
    <xf numFmtId="167" fontId="22" fillId="0" borderId="1" xfId="0" applyNumberFormat="1" applyFont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167" fontId="13" fillId="0" borderId="0" xfId="0" applyNumberFormat="1" applyFont="1"/>
    <xf numFmtId="167" fontId="14" fillId="2" borderId="1" xfId="0" applyNumberFormat="1" applyFont="1" applyFill="1" applyBorder="1" applyAlignment="1">
      <alignment vertical="center" wrapText="1"/>
    </xf>
    <xf numFmtId="167" fontId="10" fillId="2" borderId="9" xfId="0" applyNumberFormat="1" applyFont="1" applyFill="1" applyBorder="1" applyAlignment="1">
      <alignment vertical="top" wrapText="1"/>
    </xf>
    <xf numFmtId="167" fontId="14" fillId="2" borderId="9" xfId="0" applyNumberFormat="1" applyFont="1" applyFill="1" applyBorder="1" applyAlignment="1">
      <alignment vertical="top" wrapText="1"/>
    </xf>
    <xf numFmtId="167" fontId="4" fillId="2" borderId="9" xfId="0" applyNumberFormat="1" applyFont="1" applyFill="1" applyBorder="1" applyAlignment="1">
      <alignment vertical="top" wrapText="1"/>
    </xf>
    <xf numFmtId="167" fontId="9" fillId="2" borderId="1" xfId="0" applyNumberFormat="1" applyFont="1" applyFill="1" applyBorder="1" applyAlignment="1">
      <alignment horizontal="center" vertical="top" wrapText="1"/>
    </xf>
    <xf numFmtId="167" fontId="9" fillId="2" borderId="9" xfId="0" applyNumberFormat="1" applyFont="1" applyFill="1" applyBorder="1" applyAlignment="1">
      <alignment vertical="top" wrapText="1"/>
    </xf>
    <xf numFmtId="167" fontId="16" fillId="2" borderId="9" xfId="0" applyNumberFormat="1" applyFont="1" applyFill="1" applyBorder="1" applyAlignment="1">
      <alignment vertical="top" wrapText="1"/>
    </xf>
    <xf numFmtId="167" fontId="25" fillId="4" borderId="9" xfId="0" applyNumberFormat="1" applyFont="1" applyFill="1" applyBorder="1" applyAlignment="1">
      <alignment vertical="top" wrapText="1"/>
    </xf>
    <xf numFmtId="167" fontId="11" fillId="2" borderId="9" xfId="0" applyNumberFormat="1" applyFont="1" applyFill="1" applyBorder="1" applyAlignment="1">
      <alignment vertical="top" wrapText="1"/>
    </xf>
    <xf numFmtId="167" fontId="11" fillId="2" borderId="10" xfId="0" applyNumberFormat="1" applyFont="1" applyFill="1" applyBorder="1" applyAlignment="1">
      <alignment vertical="top" wrapText="1"/>
    </xf>
    <xf numFmtId="0" fontId="14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0" fontId="21" fillId="6" borderId="0" xfId="0" applyFont="1" applyFill="1"/>
    <xf numFmtId="0" fontId="14" fillId="5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top" wrapText="1"/>
    </xf>
    <xf numFmtId="167" fontId="31" fillId="4" borderId="1" xfId="0" applyNumberFormat="1" applyFont="1" applyFill="1" applyBorder="1" applyAlignment="1">
      <alignment horizontal="center" vertical="top" wrapText="1"/>
    </xf>
    <xf numFmtId="167" fontId="31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30" fillId="4" borderId="1" xfId="0" applyNumberFormat="1" applyFont="1" applyFill="1" applyBorder="1" applyAlignment="1">
      <alignment horizontal="center" vertical="top" wrapText="1"/>
    </xf>
    <xf numFmtId="167" fontId="30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top" wrapText="1"/>
    </xf>
    <xf numFmtId="0" fontId="27" fillId="2" borderId="1" xfId="0" applyFont="1" applyFill="1" applyBorder="1" applyAlignment="1">
      <alignment horizontal="center" vertical="center" wrapText="1"/>
    </xf>
    <xf numFmtId="167" fontId="33" fillId="2" borderId="1" xfId="0" applyNumberFormat="1" applyFont="1" applyFill="1" applyBorder="1" applyAlignment="1">
      <alignment horizontal="center" vertical="top" wrapText="1"/>
    </xf>
    <xf numFmtId="167" fontId="33" fillId="2" borderId="9" xfId="0" applyNumberFormat="1" applyFont="1" applyFill="1" applyBorder="1" applyAlignment="1">
      <alignment vertical="top" wrapText="1"/>
    </xf>
    <xf numFmtId="167" fontId="33" fillId="2" borderId="10" xfId="0" applyNumberFormat="1" applyFont="1" applyFill="1" applyBorder="1" applyAlignment="1">
      <alignment vertical="top" wrapText="1"/>
    </xf>
    <xf numFmtId="167" fontId="27" fillId="2" borderId="1" xfId="0" applyNumberFormat="1" applyFont="1" applyFill="1" applyBorder="1" applyAlignment="1">
      <alignment horizontal="center" vertical="top" wrapText="1"/>
    </xf>
    <xf numFmtId="167" fontId="27" fillId="2" borderId="9" xfId="0" applyNumberFormat="1" applyFont="1" applyFill="1" applyBorder="1" applyAlignment="1">
      <alignment vertical="top" wrapText="1"/>
    </xf>
    <xf numFmtId="167" fontId="27" fillId="2" borderId="10" xfId="0" applyNumberFormat="1" applyFont="1" applyFill="1" applyBorder="1" applyAlignment="1">
      <alignment vertical="top" wrapText="1"/>
    </xf>
    <xf numFmtId="0" fontId="27" fillId="4" borderId="1" xfId="0" applyFont="1" applyFill="1" applyBorder="1" applyAlignment="1">
      <alignment horizontal="center" vertical="top" wrapText="1"/>
    </xf>
    <xf numFmtId="0" fontId="27" fillId="4" borderId="1" xfId="0" applyFont="1" applyFill="1" applyBorder="1" applyAlignment="1">
      <alignment horizontal="center" vertical="center" wrapText="1"/>
    </xf>
    <xf numFmtId="167" fontId="27" fillId="4" borderId="1" xfId="0" applyNumberFormat="1" applyFont="1" applyFill="1" applyBorder="1" applyAlignment="1">
      <alignment horizontal="center" vertical="top" wrapText="1"/>
    </xf>
    <xf numFmtId="167" fontId="27" fillId="4" borderId="9" xfId="0" applyNumberFormat="1" applyFont="1" applyFill="1" applyBorder="1" applyAlignment="1">
      <alignment vertical="top" wrapText="1"/>
    </xf>
    <xf numFmtId="167" fontId="27" fillId="4" borderId="10" xfId="0" applyNumberFormat="1" applyFont="1" applyFill="1" applyBorder="1" applyAlignment="1">
      <alignment vertical="top" wrapText="1"/>
    </xf>
    <xf numFmtId="0" fontId="4" fillId="5" borderId="6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167" fontId="16" fillId="4" borderId="1" xfId="0" applyNumberFormat="1" applyFont="1" applyFill="1" applyBorder="1" applyAlignment="1">
      <alignment horizontal="center" vertical="center" wrapText="1"/>
    </xf>
    <xf numFmtId="167" fontId="16" fillId="4" borderId="9" xfId="0" applyNumberFormat="1" applyFont="1" applyFill="1" applyBorder="1" applyAlignment="1">
      <alignment horizontal="center" vertical="center" wrapText="1"/>
    </xf>
    <xf numFmtId="167" fontId="16" fillId="4" borderId="10" xfId="0" applyNumberFormat="1" applyFont="1" applyFill="1" applyBorder="1" applyAlignment="1">
      <alignment horizontal="center" vertical="center" wrapText="1"/>
    </xf>
    <xf numFmtId="164" fontId="34" fillId="4" borderId="1" xfId="0" applyNumberFormat="1" applyFont="1" applyFill="1" applyBorder="1" applyAlignment="1">
      <alignment horizontal="center" vertical="center" wrapText="1"/>
    </xf>
    <xf numFmtId="164" fontId="24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top" wrapText="1"/>
    </xf>
    <xf numFmtId="167" fontId="6" fillId="0" borderId="1" xfId="0" applyNumberFormat="1" applyFont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5" borderId="10" xfId="0" applyFont="1" applyFill="1" applyBorder="1" applyAlignment="1">
      <alignment horizont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0" fontId="36" fillId="4" borderId="1" xfId="0" applyFont="1" applyFill="1" applyBorder="1" applyAlignment="1">
      <alignment horizontal="center" vertical="top" wrapText="1"/>
    </xf>
    <xf numFmtId="167" fontId="16" fillId="4" borderId="1" xfId="0" applyNumberFormat="1" applyFont="1" applyFill="1" applyBorder="1" applyAlignment="1">
      <alignment vertical="center" wrapText="1"/>
    </xf>
    <xf numFmtId="167" fontId="34" fillId="4" borderId="1" xfId="0" applyNumberFormat="1" applyFont="1" applyFill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 wrapText="1"/>
    </xf>
    <xf numFmtId="167" fontId="36" fillId="0" borderId="1" xfId="0" applyNumberFormat="1" applyFont="1" applyBorder="1" applyAlignment="1">
      <alignment horizontal="center" vertical="top" wrapText="1"/>
    </xf>
    <xf numFmtId="164" fontId="34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164" fontId="34" fillId="0" borderId="1" xfId="0" applyNumberFormat="1" applyFont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top" wrapText="1"/>
    </xf>
    <xf numFmtId="0" fontId="27" fillId="5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167" fontId="9" fillId="4" borderId="1" xfId="0" applyNumberFormat="1" applyFont="1" applyFill="1" applyBorder="1" applyAlignment="1">
      <alignment horizontal="right" vertical="center" wrapText="1"/>
    </xf>
    <xf numFmtId="167" fontId="14" fillId="4" borderId="1" xfId="0" applyNumberFormat="1" applyFont="1" applyFill="1" applyBorder="1" applyAlignment="1">
      <alignment horizontal="right" vertical="center" wrapText="1"/>
    </xf>
    <xf numFmtId="167" fontId="25" fillId="4" borderId="1" xfId="0" applyNumberFormat="1" applyFont="1" applyFill="1" applyBorder="1" applyAlignment="1">
      <alignment horizontal="right" vertical="top" wrapText="1"/>
    </xf>
    <xf numFmtId="167" fontId="27" fillId="4" borderId="1" xfId="0" applyNumberFormat="1" applyFont="1" applyFill="1" applyBorder="1" applyAlignment="1">
      <alignment horizontal="right" vertical="top" wrapText="1"/>
    </xf>
    <xf numFmtId="43" fontId="3" fillId="5" borderId="9" xfId="0" applyNumberFormat="1" applyFont="1" applyFill="1" applyBorder="1" applyAlignment="1">
      <alignment horizontal="right" vertical="top" wrapText="1"/>
    </xf>
    <xf numFmtId="43" fontId="3" fillId="5" borderId="10" xfId="0" applyNumberFormat="1" applyFont="1" applyFill="1" applyBorder="1" applyAlignment="1">
      <alignment horizontal="right" vertical="top" wrapText="1"/>
    </xf>
    <xf numFmtId="166" fontId="25" fillId="5" borderId="9" xfId="0" applyNumberFormat="1" applyFont="1" applyFill="1" applyBorder="1" applyAlignment="1">
      <alignment horizontal="right" vertical="top" wrapText="1"/>
    </xf>
    <xf numFmtId="167" fontId="25" fillId="5" borderId="10" xfId="0" applyNumberFormat="1" applyFont="1" applyFill="1" applyBorder="1" applyAlignment="1">
      <alignment horizontal="right" vertical="top" wrapText="1"/>
    </xf>
    <xf numFmtId="167" fontId="25" fillId="5" borderId="9" xfId="0" applyNumberFormat="1" applyFont="1" applyFill="1" applyBorder="1" applyAlignment="1">
      <alignment horizontal="right" vertical="top" wrapText="1"/>
    </xf>
    <xf numFmtId="43" fontId="4" fillId="5" borderId="1" xfId="0" applyNumberFormat="1" applyFont="1" applyFill="1" applyBorder="1" applyAlignment="1">
      <alignment horizontal="right" vertical="top" wrapText="1"/>
    </xf>
    <xf numFmtId="43" fontId="10" fillId="5" borderId="1" xfId="0" applyNumberFormat="1" applyFont="1" applyFill="1" applyBorder="1" applyAlignment="1">
      <alignment horizontal="right" vertical="top" wrapText="1"/>
    </xf>
    <xf numFmtId="167" fontId="14" fillId="5" borderId="1" xfId="0" applyNumberFormat="1" applyFont="1" applyFill="1" applyBorder="1" applyAlignment="1">
      <alignment horizontal="right" vertical="top" wrapText="1"/>
    </xf>
    <xf numFmtId="167" fontId="3" fillId="5" borderId="1" xfId="0" applyNumberFormat="1" applyFont="1" applyFill="1" applyBorder="1" applyAlignment="1">
      <alignment horizontal="right" vertical="top" wrapText="1"/>
    </xf>
    <xf numFmtId="167" fontId="25" fillId="5" borderId="1" xfId="0" applyNumberFormat="1" applyFont="1" applyFill="1" applyBorder="1" applyAlignment="1">
      <alignment horizontal="right" vertical="top" wrapText="1"/>
    </xf>
    <xf numFmtId="167" fontId="4" fillId="5" borderId="1" xfId="0" applyNumberFormat="1" applyFont="1" applyFill="1" applyBorder="1" applyAlignment="1">
      <alignment horizontal="right" vertical="top" wrapText="1"/>
    </xf>
    <xf numFmtId="167" fontId="10" fillId="5" borderId="1" xfId="0" applyNumberFormat="1" applyFont="1" applyFill="1" applyBorder="1" applyAlignment="1">
      <alignment horizontal="right" vertical="top" wrapText="1"/>
    </xf>
    <xf numFmtId="43" fontId="3" fillId="5" borderId="1" xfId="0" applyNumberFormat="1" applyFont="1" applyFill="1" applyBorder="1" applyAlignment="1">
      <alignment horizontal="right" vertical="top" wrapText="1"/>
    </xf>
    <xf numFmtId="166" fontId="25" fillId="5" borderId="1" xfId="0" applyNumberFormat="1" applyFont="1" applyFill="1" applyBorder="1" applyAlignment="1">
      <alignment horizontal="right" vertical="top" wrapText="1"/>
    </xf>
    <xf numFmtId="166" fontId="25" fillId="4" borderId="1" xfId="0" applyNumberFormat="1" applyFont="1" applyFill="1" applyBorder="1" applyAlignment="1">
      <alignment horizontal="right" vertical="top" wrapText="1"/>
    </xf>
    <xf numFmtId="166" fontId="27" fillId="4" borderId="1" xfId="0" applyNumberFormat="1" applyFont="1" applyFill="1" applyBorder="1" applyAlignment="1">
      <alignment horizontal="right" vertical="top" wrapText="1"/>
    </xf>
    <xf numFmtId="43" fontId="4" fillId="5" borderId="9" xfId="0" applyNumberFormat="1" applyFont="1" applyFill="1" applyBorder="1" applyAlignment="1">
      <alignment horizontal="right" vertical="top" wrapText="1"/>
    </xf>
    <xf numFmtId="43" fontId="4" fillId="5" borderId="10" xfId="0" applyNumberFormat="1" applyFont="1" applyFill="1" applyBorder="1" applyAlignment="1">
      <alignment horizontal="right" vertical="top" wrapText="1"/>
    </xf>
    <xf numFmtId="43" fontId="10" fillId="5" borderId="9" xfId="0" applyNumberFormat="1" applyFont="1" applyFill="1" applyBorder="1" applyAlignment="1">
      <alignment horizontal="right" vertical="top" wrapText="1"/>
    </xf>
    <xf numFmtId="43" fontId="10" fillId="5" borderId="10" xfId="0" applyNumberFormat="1" applyFont="1" applyFill="1" applyBorder="1" applyAlignment="1">
      <alignment horizontal="right" vertical="top" wrapText="1"/>
    </xf>
    <xf numFmtId="167" fontId="14" fillId="5" borderId="9" xfId="0" applyNumberFormat="1" applyFont="1" applyFill="1" applyBorder="1" applyAlignment="1">
      <alignment horizontal="right" vertical="top" wrapText="1"/>
    </xf>
    <xf numFmtId="167" fontId="14" fillId="5" borderId="10" xfId="0" applyNumberFormat="1" applyFont="1" applyFill="1" applyBorder="1" applyAlignment="1">
      <alignment horizontal="right" vertical="top" wrapText="1"/>
    </xf>
    <xf numFmtId="167" fontId="3" fillId="5" borderId="9" xfId="0" applyNumberFormat="1" applyFont="1" applyFill="1" applyBorder="1" applyAlignment="1">
      <alignment horizontal="right" vertical="top" wrapText="1"/>
    </xf>
    <xf numFmtId="167" fontId="3" fillId="5" borderId="10" xfId="0" applyNumberFormat="1" applyFont="1" applyFill="1" applyBorder="1" applyAlignment="1">
      <alignment horizontal="right" vertical="top" wrapText="1"/>
    </xf>
    <xf numFmtId="167" fontId="4" fillId="5" borderId="9" xfId="0" applyNumberFormat="1" applyFont="1" applyFill="1" applyBorder="1" applyAlignment="1">
      <alignment horizontal="right" vertical="top" wrapText="1"/>
    </xf>
    <xf numFmtId="167" fontId="4" fillId="5" borderId="10" xfId="0" applyNumberFormat="1" applyFont="1" applyFill="1" applyBorder="1" applyAlignment="1">
      <alignment horizontal="right" vertical="top" wrapText="1"/>
    </xf>
    <xf numFmtId="167" fontId="10" fillId="5" borderId="9" xfId="0" applyNumberFormat="1" applyFont="1" applyFill="1" applyBorder="1" applyAlignment="1">
      <alignment horizontal="right" vertical="top" wrapText="1"/>
    </xf>
    <xf numFmtId="167" fontId="10" fillId="5" borderId="10" xfId="0" applyNumberFormat="1" applyFont="1" applyFill="1" applyBorder="1" applyAlignment="1">
      <alignment horizontal="right" vertical="top" wrapText="1"/>
    </xf>
    <xf numFmtId="166" fontId="25" fillId="4" borderId="9" xfId="0" applyNumberFormat="1" applyFont="1" applyFill="1" applyBorder="1" applyAlignment="1">
      <alignment horizontal="right" vertical="top" wrapText="1"/>
    </xf>
    <xf numFmtId="167" fontId="25" fillId="4" borderId="10" xfId="0" applyNumberFormat="1" applyFont="1" applyFill="1" applyBorder="1" applyAlignment="1">
      <alignment horizontal="right" vertical="top" wrapText="1"/>
    </xf>
    <xf numFmtId="166" fontId="27" fillId="4" borderId="9" xfId="0" applyNumberFormat="1" applyFont="1" applyFill="1" applyBorder="1" applyAlignment="1">
      <alignment horizontal="right" vertical="top" wrapText="1"/>
    </xf>
    <xf numFmtId="167" fontId="27" fillId="4" borderId="10" xfId="0" applyNumberFormat="1" applyFont="1" applyFill="1" applyBorder="1" applyAlignment="1">
      <alignment horizontal="right" vertical="top" wrapText="1"/>
    </xf>
    <xf numFmtId="167" fontId="14" fillId="5" borderId="1" xfId="0" applyNumberFormat="1" applyFont="1" applyFill="1" applyBorder="1" applyAlignment="1">
      <alignment horizontal="right" vertical="center" wrapText="1"/>
    </xf>
    <xf numFmtId="167" fontId="3" fillId="0" borderId="1" xfId="0" applyNumberFormat="1" applyFont="1" applyBorder="1" applyAlignment="1">
      <alignment horizontal="right" vertical="center" wrapText="1"/>
    </xf>
    <xf numFmtId="167" fontId="6" fillId="0" borderId="1" xfId="0" applyNumberFormat="1" applyFont="1" applyBorder="1" applyAlignment="1">
      <alignment horizontal="righ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22" fillId="0" borderId="1" xfId="0" applyNumberFormat="1" applyFont="1" applyBorder="1" applyAlignment="1">
      <alignment horizontal="right" vertical="center" wrapText="1"/>
    </xf>
    <xf numFmtId="167" fontId="14" fillId="0" borderId="1" xfId="0" applyNumberFormat="1" applyFont="1" applyBorder="1" applyAlignment="1">
      <alignment horizontal="right" vertical="center" wrapText="1"/>
    </xf>
    <xf numFmtId="167" fontId="29" fillId="0" borderId="1" xfId="0" applyNumberFormat="1" applyFont="1" applyBorder="1" applyAlignment="1">
      <alignment horizontal="right" vertical="center" wrapText="1"/>
    </xf>
    <xf numFmtId="167" fontId="16" fillId="0" borderId="1" xfId="0" applyNumberFormat="1" applyFont="1" applyBorder="1" applyAlignment="1">
      <alignment horizontal="right" vertical="center" wrapText="1"/>
    </xf>
    <xf numFmtId="167" fontId="34" fillId="0" borderId="1" xfId="0" applyNumberFormat="1" applyFont="1" applyBorder="1" applyAlignment="1">
      <alignment horizontal="right" vertical="center" wrapText="1"/>
    </xf>
    <xf numFmtId="167" fontId="16" fillId="0" borderId="6" xfId="0" applyNumberFormat="1" applyFont="1" applyBorder="1" applyAlignment="1">
      <alignment horizontal="right" vertical="center" wrapText="1"/>
    </xf>
    <xf numFmtId="167" fontId="34" fillId="0" borderId="6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8" fillId="3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8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12" fillId="4" borderId="7" xfId="0" applyFont="1" applyFill="1" applyBorder="1" applyAlignment="1">
      <alignment horizontal="center" vertical="center" wrapText="1"/>
    </xf>
    <xf numFmtId="2" fontId="5" fillId="5" borderId="6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167" fontId="29" fillId="0" borderId="9" xfId="0" applyNumberFormat="1" applyFont="1" applyBorder="1" applyAlignment="1">
      <alignment horizontal="center" vertical="center" wrapText="1"/>
    </xf>
    <xf numFmtId="167" fontId="29" fillId="0" borderId="1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167" fontId="22" fillId="0" borderId="9" xfId="0" applyNumberFormat="1" applyFont="1" applyBorder="1" applyAlignment="1">
      <alignment horizontal="right" vertical="center" wrapText="1"/>
    </xf>
    <xf numFmtId="167" fontId="22" fillId="0" borderId="10" xfId="0" applyNumberFormat="1" applyFont="1" applyBorder="1" applyAlignment="1">
      <alignment horizontal="right" vertical="center" wrapText="1"/>
    </xf>
    <xf numFmtId="167" fontId="22" fillId="0" borderId="9" xfId="0" applyNumberFormat="1" applyFont="1" applyBorder="1" applyAlignment="1">
      <alignment horizontal="center" vertical="center" wrapText="1"/>
    </xf>
    <xf numFmtId="167" fontId="22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7" fontId="14" fillId="0" borderId="9" xfId="0" applyNumberFormat="1" applyFont="1" applyBorder="1" applyAlignment="1">
      <alignment horizontal="center" vertical="center" wrapText="1"/>
    </xf>
    <xf numFmtId="167" fontId="14" fillId="0" borderId="10" xfId="0" applyNumberFormat="1" applyFont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49" fontId="5" fillId="5" borderId="6" xfId="0" applyNumberFormat="1" applyFont="1" applyFill="1" applyBorder="1" applyAlignment="1">
      <alignment horizontal="center" vertical="center" wrapText="1"/>
    </xf>
    <xf numFmtId="49" fontId="5" fillId="5" borderId="12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5" borderId="14" xfId="0" applyFont="1" applyFill="1" applyBorder="1" applyAlignment="1">
      <alignment horizontal="left" vertical="center" wrapText="1"/>
    </xf>
    <xf numFmtId="0" fontId="10" fillId="5" borderId="4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 wrapText="1"/>
    </xf>
    <xf numFmtId="49" fontId="5" fillId="5" borderId="7" xfId="0" applyNumberFormat="1" applyFont="1" applyFill="1" applyBorder="1" applyAlignment="1">
      <alignment horizontal="center"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0" fontId="15" fillId="5" borderId="3" xfId="0" applyFont="1" applyFill="1" applyBorder="1"/>
    <xf numFmtId="0" fontId="15" fillId="5" borderId="13" xfId="0" applyFont="1" applyFill="1" applyBorder="1"/>
    <xf numFmtId="0" fontId="15" fillId="5" borderId="14" xfId="0" applyFont="1" applyFill="1" applyBorder="1"/>
    <xf numFmtId="0" fontId="15" fillId="5" borderId="4" xfId="0" applyFont="1" applyFill="1" applyBorder="1"/>
    <xf numFmtId="0" fontId="15" fillId="5" borderId="5" xfId="0" applyFont="1" applyFill="1" applyBorder="1"/>
    <xf numFmtId="0" fontId="24" fillId="4" borderId="1" xfId="0" applyFont="1" applyFill="1" applyBorder="1" applyAlignment="1">
      <alignment vertical="top" wrapText="1"/>
    </xf>
    <xf numFmtId="167" fontId="24" fillId="4" borderId="1" xfId="0" applyNumberFormat="1" applyFont="1" applyFill="1" applyBorder="1" applyAlignment="1">
      <alignment horizontal="center" vertical="top" wrapText="1"/>
    </xf>
    <xf numFmtId="0" fontId="29" fillId="4" borderId="1" xfId="0" applyFont="1" applyFill="1" applyBorder="1" applyAlignment="1">
      <alignment vertical="top" wrapText="1"/>
    </xf>
    <xf numFmtId="167" fontId="29" fillId="4" borderId="1" xfId="0" applyNumberFormat="1" applyFont="1" applyFill="1" applyBorder="1" applyAlignment="1">
      <alignment horizontal="center" vertical="top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67" fontId="9" fillId="4" borderId="9" xfId="0" applyNumberFormat="1" applyFont="1" applyFill="1" applyBorder="1" applyAlignment="1">
      <alignment horizontal="right" vertical="center" wrapText="1"/>
    </xf>
    <xf numFmtId="167" fontId="9" fillId="4" borderId="10" xfId="0" applyNumberFormat="1" applyFont="1" applyFill="1" applyBorder="1" applyAlignment="1">
      <alignment horizontal="right" vertical="center" wrapText="1"/>
    </xf>
    <xf numFmtId="167" fontId="14" fillId="4" borderId="9" xfId="0" applyNumberFormat="1" applyFont="1" applyFill="1" applyBorder="1" applyAlignment="1">
      <alignment horizontal="right" vertical="center" wrapText="1"/>
    </xf>
    <xf numFmtId="167" fontId="14" fillId="4" borderId="10" xfId="0" applyNumberFormat="1" applyFont="1" applyFill="1" applyBorder="1" applyAlignment="1">
      <alignment horizontal="righ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top" wrapText="1"/>
    </xf>
    <xf numFmtId="167" fontId="9" fillId="4" borderId="9" xfId="0" applyNumberFormat="1" applyFont="1" applyFill="1" applyBorder="1" applyAlignment="1">
      <alignment horizontal="center" vertical="center" wrapText="1"/>
    </xf>
    <xf numFmtId="167" fontId="9" fillId="4" borderId="10" xfId="0" applyNumberFormat="1" applyFont="1" applyFill="1" applyBorder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center" vertical="center" wrapText="1"/>
    </xf>
    <xf numFmtId="167" fontId="10" fillId="2" borderId="10" xfId="0" applyNumberFormat="1" applyFont="1" applyFill="1" applyBorder="1" applyAlignment="1">
      <alignment horizontal="center" vertical="center" wrapText="1"/>
    </xf>
    <xf numFmtId="167" fontId="14" fillId="4" borderId="9" xfId="0" applyNumberFormat="1" applyFont="1" applyFill="1" applyBorder="1" applyAlignment="1">
      <alignment horizontal="center" vertical="center" wrapText="1"/>
    </xf>
    <xf numFmtId="167" fontId="14" fillId="4" borderId="10" xfId="0" applyNumberFormat="1" applyFont="1" applyFill="1" applyBorder="1" applyAlignment="1">
      <alignment horizontal="center" vertical="center" wrapText="1"/>
    </xf>
    <xf numFmtId="167" fontId="16" fillId="4" borderId="9" xfId="0" applyNumberFormat="1" applyFont="1" applyFill="1" applyBorder="1" applyAlignment="1">
      <alignment horizontal="center" vertical="center" wrapText="1"/>
    </xf>
    <xf numFmtId="167" fontId="16" fillId="4" borderId="1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7" fontId="10" fillId="2" borderId="9" xfId="0" applyNumberFormat="1" applyFont="1" applyFill="1" applyBorder="1" applyAlignment="1">
      <alignment horizontal="right" vertical="center" wrapText="1"/>
    </xf>
    <xf numFmtId="167" fontId="21" fillId="0" borderId="11" xfId="0" applyNumberFormat="1" applyFont="1" applyBorder="1" applyAlignment="1">
      <alignment horizontal="right"/>
    </xf>
    <xf numFmtId="167" fontId="21" fillId="0" borderId="10" xfId="0" applyNumberFormat="1" applyFont="1" applyBorder="1" applyAlignment="1">
      <alignment horizontal="right"/>
    </xf>
    <xf numFmtId="167" fontId="6" fillId="0" borderId="9" xfId="0" applyNumberFormat="1" applyFont="1" applyBorder="1" applyAlignment="1">
      <alignment horizontal="center" vertical="center" wrapText="1"/>
    </xf>
    <xf numFmtId="167" fontId="6" fillId="0" borderId="10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right" vertical="top" wrapText="1"/>
    </xf>
    <xf numFmtId="167" fontId="22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3" fillId="5" borderId="9" xfId="0" applyFont="1" applyFill="1" applyBorder="1" applyAlignment="1">
      <alignment horizontal="left" wrapText="1"/>
    </xf>
    <xf numFmtId="0" fontId="3" fillId="5" borderId="10" xfId="0" applyFont="1" applyFill="1" applyBorder="1" applyAlignment="1">
      <alignment horizontal="left" wrapText="1"/>
    </xf>
    <xf numFmtId="167" fontId="16" fillId="2" borderId="9" xfId="0" applyNumberFormat="1" applyFont="1" applyFill="1" applyBorder="1" applyAlignment="1">
      <alignment horizontal="center" vertical="center" wrapText="1"/>
    </xf>
    <xf numFmtId="167" fontId="16" fillId="2" borderId="11" xfId="0" applyNumberFormat="1" applyFont="1" applyFill="1" applyBorder="1" applyAlignment="1">
      <alignment horizontal="center" vertical="center" wrapText="1"/>
    </xf>
    <xf numFmtId="167" fontId="16" fillId="2" borderId="10" xfId="0" applyNumberFormat="1" applyFont="1" applyFill="1" applyBorder="1" applyAlignment="1">
      <alignment horizontal="center" vertical="center" wrapText="1"/>
    </xf>
    <xf numFmtId="167" fontId="3" fillId="2" borderId="6" xfId="0" applyNumberFormat="1" applyFont="1" applyFill="1" applyBorder="1" applyAlignment="1">
      <alignment horizontal="center" vertical="center" wrapText="1"/>
    </xf>
    <xf numFmtId="167" fontId="3" fillId="2" borderId="12" xfId="0" applyNumberFormat="1" applyFont="1" applyFill="1" applyBorder="1" applyAlignment="1">
      <alignment horizontal="center" vertical="center" wrapText="1"/>
    </xf>
    <xf numFmtId="167" fontId="3" fillId="2" borderId="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167" fontId="14" fillId="2" borderId="9" xfId="0" applyNumberFormat="1" applyFont="1" applyFill="1" applyBorder="1" applyAlignment="1">
      <alignment horizontal="center" vertical="center" wrapText="1"/>
    </xf>
    <xf numFmtId="167" fontId="14" fillId="2" borderId="10" xfId="0" applyNumberFormat="1" applyFont="1" applyFill="1" applyBorder="1" applyAlignment="1">
      <alignment horizontal="center" vertical="center" wrapText="1"/>
    </xf>
    <xf numFmtId="167" fontId="3" fillId="2" borderId="9" xfId="0" applyNumberFormat="1" applyFont="1" applyFill="1" applyBorder="1" applyAlignment="1">
      <alignment horizontal="center" vertical="center" wrapText="1"/>
    </xf>
    <xf numFmtId="167" fontId="3" fillId="2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textRotation="90" wrapText="1"/>
    </xf>
    <xf numFmtId="0" fontId="12" fillId="0" borderId="9" xfId="0" applyFont="1" applyBorder="1" applyAlignment="1">
      <alignment horizontal="center" textRotation="90" wrapText="1"/>
    </xf>
    <xf numFmtId="0" fontId="12" fillId="0" borderId="10" xfId="0" applyFont="1" applyBorder="1" applyAlignment="1">
      <alignment horizontal="center" textRotation="90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167" fontId="30" fillId="0" borderId="9" xfId="0" applyNumberFormat="1" applyFont="1" applyBorder="1" applyAlignment="1">
      <alignment horizontal="center" vertical="center" wrapText="1"/>
    </xf>
    <xf numFmtId="167" fontId="30" fillId="0" borderId="10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167" fontId="8" fillId="0" borderId="9" xfId="0" applyNumberFormat="1" applyFont="1" applyBorder="1" applyAlignment="1">
      <alignment horizontal="center" wrapText="1"/>
    </xf>
    <xf numFmtId="167" fontId="8" fillId="0" borderId="10" xfId="0" applyNumberFormat="1" applyFont="1" applyBorder="1" applyAlignment="1">
      <alignment horizontal="center" wrapText="1"/>
    </xf>
    <xf numFmtId="0" fontId="31" fillId="4" borderId="1" xfId="0" applyFont="1" applyFill="1" applyBorder="1" applyAlignment="1">
      <alignment vertical="top" wrapText="1"/>
    </xf>
    <xf numFmtId="167" fontId="31" fillId="4" borderId="1" xfId="0" applyNumberFormat="1" applyFont="1" applyFill="1" applyBorder="1" applyAlignment="1">
      <alignment horizontal="center" vertical="top" wrapText="1"/>
    </xf>
    <xf numFmtId="167" fontId="31" fillId="0" borderId="1" xfId="0" applyNumberFormat="1" applyFont="1" applyBorder="1" applyAlignment="1">
      <alignment horizontal="center" vertical="center" wrapText="1"/>
    </xf>
    <xf numFmtId="167" fontId="31" fillId="0" borderId="9" xfId="0" applyNumberFormat="1" applyFont="1" applyBorder="1" applyAlignment="1">
      <alignment horizontal="center" vertical="center" wrapText="1"/>
    </xf>
    <xf numFmtId="167" fontId="31" fillId="0" borderId="10" xfId="0" applyNumberFormat="1" applyFont="1" applyBorder="1" applyAlignment="1">
      <alignment horizontal="center" vertical="center" wrapText="1"/>
    </xf>
    <xf numFmtId="167" fontId="31" fillId="0" borderId="1" xfId="0" applyNumberFormat="1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167" fontId="27" fillId="2" borderId="9" xfId="0" applyNumberFormat="1" applyFont="1" applyFill="1" applyBorder="1" applyAlignment="1">
      <alignment horizontal="center" vertical="top" wrapText="1"/>
    </xf>
    <xf numFmtId="167" fontId="27" fillId="2" borderId="10" xfId="0" applyNumberFormat="1" applyFont="1" applyFill="1" applyBorder="1" applyAlignment="1">
      <alignment horizontal="center" vertical="top" wrapText="1"/>
    </xf>
    <xf numFmtId="167" fontId="22" fillId="0" borderId="1" xfId="0" applyNumberFormat="1" applyFont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0" fillId="0" borderId="11" xfId="0" applyNumberFormat="1" applyBorder="1"/>
    <xf numFmtId="167" fontId="0" fillId="0" borderId="10" xfId="0" applyNumberFormat="1" applyBorder="1"/>
    <xf numFmtId="167" fontId="25" fillId="4" borderId="9" xfId="0" applyNumberFormat="1" applyFont="1" applyFill="1" applyBorder="1" applyAlignment="1">
      <alignment horizontal="center" vertical="center" wrapText="1"/>
    </xf>
    <xf numFmtId="167" fontId="25" fillId="4" borderId="10" xfId="0" applyNumberFormat="1" applyFont="1" applyFill="1" applyBorder="1" applyAlignment="1">
      <alignment horizontal="center" vertical="center" wrapText="1"/>
    </xf>
    <xf numFmtId="167" fontId="27" fillId="4" borderId="9" xfId="0" applyNumberFormat="1" applyFont="1" applyFill="1" applyBorder="1" applyAlignment="1">
      <alignment horizontal="center" vertical="center" wrapText="1"/>
    </xf>
    <xf numFmtId="167" fontId="27" fillId="4" borderId="10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top" wrapText="1"/>
    </xf>
    <xf numFmtId="167" fontId="14" fillId="5" borderId="9" xfId="0" applyNumberFormat="1" applyFont="1" applyFill="1" applyBorder="1" applyAlignment="1">
      <alignment horizontal="right" vertical="center" wrapText="1"/>
    </xf>
    <xf numFmtId="167" fontId="14" fillId="5" borderId="10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167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0" fillId="0" borderId="1" xfId="0" applyNumberFormat="1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wrapText="1"/>
    </xf>
    <xf numFmtId="167" fontId="19" fillId="4" borderId="9" xfId="0" applyNumberFormat="1" applyFont="1" applyFill="1" applyBorder="1" applyAlignment="1">
      <alignment horizontal="center" vertical="center" wrapText="1"/>
    </xf>
    <xf numFmtId="167" fontId="19" fillId="4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167" fontId="34" fillId="0" borderId="9" xfId="0" applyNumberFormat="1" applyFont="1" applyBorder="1" applyAlignment="1">
      <alignment horizontal="right" vertical="center" wrapText="1"/>
    </xf>
    <xf numFmtId="167" fontId="34" fillId="0" borderId="10" xfId="0" applyNumberFormat="1" applyFont="1" applyBorder="1" applyAlignment="1">
      <alignment horizontal="right" vertical="center" wrapText="1"/>
    </xf>
    <xf numFmtId="167" fontId="34" fillId="0" borderId="1" xfId="0" applyNumberFormat="1" applyFont="1" applyBorder="1" applyAlignment="1">
      <alignment horizontal="right" vertical="top" wrapText="1"/>
    </xf>
    <xf numFmtId="167" fontId="34" fillId="4" borderId="1" xfId="0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vertical="top" wrapText="1"/>
    </xf>
    <xf numFmtId="167" fontId="30" fillId="4" borderId="1" xfId="0" applyNumberFormat="1" applyFont="1" applyFill="1" applyBorder="1" applyAlignment="1">
      <alignment horizontal="center" vertical="top" wrapText="1"/>
    </xf>
    <xf numFmtId="167" fontId="30" fillId="0" borderId="1" xfId="0" applyNumberFormat="1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167" fontId="34" fillId="0" borderId="9" xfId="0" applyNumberFormat="1" applyFont="1" applyBorder="1" applyAlignment="1">
      <alignment horizontal="center" vertical="center" wrapText="1"/>
    </xf>
    <xf numFmtId="167" fontId="34" fillId="0" borderId="10" xfId="0" applyNumberFormat="1" applyFont="1" applyBorder="1" applyAlignment="1">
      <alignment horizontal="center" vertical="center" wrapText="1"/>
    </xf>
    <xf numFmtId="167" fontId="29" fillId="0" borderId="9" xfId="0" applyNumberFormat="1" applyFont="1" applyBorder="1" applyAlignment="1">
      <alignment horizontal="right" vertical="center" wrapText="1"/>
    </xf>
    <xf numFmtId="167" fontId="29" fillId="0" borderId="10" xfId="0" applyNumberFormat="1" applyFont="1" applyBorder="1" applyAlignment="1">
      <alignment horizontal="right" vertical="center" wrapText="1"/>
    </xf>
    <xf numFmtId="167" fontId="34" fillId="0" borderId="1" xfId="0" applyNumberFormat="1" applyFont="1" applyBorder="1" applyAlignment="1">
      <alignment horizontal="right" vertical="center" wrapText="1"/>
    </xf>
    <xf numFmtId="167" fontId="3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top" wrapText="1"/>
    </xf>
    <xf numFmtId="167" fontId="3" fillId="2" borderId="9" xfId="0" applyNumberFormat="1" applyFont="1" applyFill="1" applyBorder="1" applyAlignment="1">
      <alignment horizontal="center" vertical="top" wrapText="1"/>
    </xf>
    <xf numFmtId="167" fontId="3" fillId="2" borderId="1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67" fontId="9" fillId="3" borderId="9" xfId="0" applyNumberFormat="1" applyFont="1" applyFill="1" applyBorder="1" applyAlignment="1">
      <alignment horizontal="center" vertical="center" wrapText="1"/>
    </xf>
    <xf numFmtId="167" fontId="9" fillId="3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top" wrapText="1"/>
    </xf>
    <xf numFmtId="0" fontId="6" fillId="2" borderId="11" xfId="0" applyFont="1" applyFill="1" applyBorder="1" applyAlignment="1">
      <alignment horizontal="right" vertical="top" wrapText="1"/>
    </xf>
    <xf numFmtId="0" fontId="6" fillId="2" borderId="10" xfId="0" applyFont="1" applyFill="1" applyBorder="1" applyAlignment="1">
      <alignment horizontal="right" vertical="top" wrapText="1"/>
    </xf>
    <xf numFmtId="43" fontId="9" fillId="3" borderId="9" xfId="0" applyNumberFormat="1" applyFont="1" applyFill="1" applyBorder="1" applyAlignment="1">
      <alignment horizontal="center" vertical="center" wrapText="1"/>
    </xf>
    <xf numFmtId="43" fontId="9" fillId="3" borderId="10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43" fontId="4" fillId="2" borderId="9" xfId="0" applyNumberFormat="1" applyFont="1" applyFill="1" applyBorder="1" applyAlignment="1">
      <alignment horizontal="center" vertical="top" wrapText="1"/>
    </xf>
    <xf numFmtId="43" fontId="4" fillId="2" borderId="1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43" fontId="3" fillId="2" borderId="1" xfId="0" applyNumberFormat="1" applyFont="1" applyFill="1" applyBorder="1" applyAlignment="1">
      <alignment horizontal="center" vertical="top" wrapText="1"/>
    </xf>
    <xf numFmtId="43" fontId="3" fillId="2" borderId="9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43" fontId="3" fillId="2" borderId="1" xfId="0" applyNumberFormat="1" applyFont="1" applyFill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2902CE"/>
      <color rgb="FF93E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77"/>
  <sheetViews>
    <sheetView view="pageBreakPreview" topLeftCell="A155" zoomScale="60" workbookViewId="0">
      <selection sqref="A1:L272"/>
    </sheetView>
  </sheetViews>
  <sheetFormatPr defaultRowHeight="15"/>
  <cols>
    <col min="1" max="1" width="10" customWidth="1"/>
    <col min="2" max="2" width="37.85546875" customWidth="1"/>
    <col min="3" max="3" width="50" customWidth="1"/>
    <col min="4" max="4" width="9.85546875" customWidth="1"/>
    <col min="5" max="5" width="16.42578125" customWidth="1"/>
    <col min="6" max="6" width="14.5703125" customWidth="1"/>
    <col min="7" max="7" width="15.5703125" customWidth="1"/>
    <col min="8" max="8" width="20.85546875" customWidth="1"/>
    <col min="9" max="9" width="12.85546875" customWidth="1"/>
    <col min="10" max="10" width="27.85546875" customWidth="1"/>
    <col min="11" max="12" width="21" hidden="1" customWidth="1"/>
    <col min="13" max="13" width="14.5703125" hidden="1" customWidth="1"/>
    <col min="14" max="14" width="13.42578125" hidden="1" customWidth="1"/>
    <col min="15" max="15" width="13.140625" hidden="1" customWidth="1"/>
    <col min="16" max="16" width="0" hidden="1" customWidth="1"/>
    <col min="17" max="17" width="13.140625" hidden="1" customWidth="1"/>
    <col min="18" max="20" width="0" hidden="1" customWidth="1"/>
    <col min="21" max="21" width="13.140625" hidden="1" customWidth="1"/>
    <col min="22" max="22" width="3.5703125" customWidth="1"/>
    <col min="24" max="24" width="9.5703125" bestFit="1" customWidth="1"/>
    <col min="25" max="25" width="16.5703125" bestFit="1" customWidth="1"/>
  </cols>
  <sheetData>
    <row r="1" spans="1:18" ht="16.5">
      <c r="G1" s="374"/>
      <c r="H1" s="495" t="s">
        <v>51</v>
      </c>
      <c r="I1" s="495"/>
      <c r="J1" s="495"/>
      <c r="K1" s="1" t="s">
        <v>0</v>
      </c>
    </row>
    <row r="2" spans="1:18" ht="16.5">
      <c r="G2" s="374"/>
      <c r="H2" s="374"/>
      <c r="I2" s="1"/>
      <c r="J2" s="374"/>
      <c r="K2" s="1"/>
    </row>
    <row r="3" spans="1:18" ht="16.5" customHeight="1">
      <c r="G3" s="374"/>
      <c r="H3" s="496" t="s">
        <v>1</v>
      </c>
      <c r="I3" s="496"/>
      <c r="J3" s="496"/>
      <c r="K3" s="498" t="s">
        <v>1</v>
      </c>
      <c r="L3" s="498"/>
    </row>
    <row r="4" spans="1:18" ht="55.5" customHeight="1">
      <c r="G4" s="497" t="s">
        <v>38</v>
      </c>
      <c r="H4" s="497"/>
      <c r="I4" s="497"/>
      <c r="J4" s="497"/>
      <c r="K4" s="498" t="s">
        <v>38</v>
      </c>
      <c r="L4" s="498"/>
    </row>
    <row r="5" spans="1:18" ht="16.5">
      <c r="A5" s="499" t="s">
        <v>74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499"/>
    </row>
    <row r="6" spans="1:18" ht="16.5">
      <c r="A6" s="499" t="s">
        <v>73</v>
      </c>
      <c r="B6" s="499"/>
      <c r="C6" s="499"/>
      <c r="D6" s="499"/>
      <c r="E6" s="499"/>
      <c r="F6" s="499"/>
      <c r="G6" s="499"/>
      <c r="H6" s="499"/>
      <c r="I6" s="499"/>
      <c r="J6" s="499"/>
      <c r="K6" s="499"/>
      <c r="L6" s="499"/>
    </row>
    <row r="7" spans="1:18" ht="16.5">
      <c r="A7" s="500" t="s">
        <v>52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</row>
    <row r="8" spans="1:18" ht="45" customHeight="1">
      <c r="A8" s="501" t="s">
        <v>2</v>
      </c>
      <c r="B8" s="503" t="s">
        <v>3</v>
      </c>
      <c r="C8" s="504"/>
      <c r="D8" s="507" t="s">
        <v>17</v>
      </c>
      <c r="E8" s="509" t="s">
        <v>12</v>
      </c>
      <c r="F8" s="510"/>
      <c r="G8" s="511" t="s">
        <v>40</v>
      </c>
      <c r="H8" s="512"/>
      <c r="I8" s="512"/>
      <c r="J8" s="513"/>
      <c r="K8" s="516" t="s">
        <v>4</v>
      </c>
      <c r="L8" s="516" t="s">
        <v>5</v>
      </c>
    </row>
    <row r="9" spans="1:18" ht="61.5" customHeight="1">
      <c r="A9" s="502"/>
      <c r="B9" s="505"/>
      <c r="C9" s="506"/>
      <c r="D9" s="508"/>
      <c r="E9" s="27" t="s">
        <v>14</v>
      </c>
      <c r="F9" s="27" t="s">
        <v>15</v>
      </c>
      <c r="G9" s="27" t="s">
        <v>6</v>
      </c>
      <c r="H9" s="28" t="s">
        <v>7</v>
      </c>
      <c r="I9" s="517" t="s">
        <v>16</v>
      </c>
      <c r="J9" s="518"/>
      <c r="K9" s="516"/>
      <c r="L9" s="516"/>
    </row>
    <row r="10" spans="1:18">
      <c r="A10" s="23">
        <v>1</v>
      </c>
      <c r="B10" s="473">
        <v>2</v>
      </c>
      <c r="C10" s="473"/>
      <c r="D10" s="23">
        <v>3</v>
      </c>
      <c r="E10" s="23">
        <v>4</v>
      </c>
      <c r="F10" s="23">
        <v>5</v>
      </c>
      <c r="G10" s="23">
        <v>6</v>
      </c>
      <c r="H10" s="6">
        <v>7</v>
      </c>
      <c r="I10" s="519">
        <v>8</v>
      </c>
      <c r="J10" s="520"/>
      <c r="K10" s="23">
        <v>9</v>
      </c>
      <c r="L10" s="23">
        <v>10</v>
      </c>
    </row>
    <row r="11" spans="1:18" ht="19.5" customHeight="1">
      <c r="A11" s="514" t="s">
        <v>54</v>
      </c>
      <c r="B11" s="514"/>
      <c r="C11" s="514"/>
      <c r="D11" s="514"/>
      <c r="E11" s="514"/>
      <c r="F11" s="514"/>
      <c r="G11" s="514"/>
      <c r="H11" s="514"/>
      <c r="I11" s="514"/>
      <c r="J11" s="514"/>
      <c r="K11" s="51"/>
      <c r="L11" s="51"/>
    </row>
    <row r="12" spans="1:18" ht="15" customHeight="1">
      <c r="A12" s="515" t="s">
        <v>41</v>
      </c>
      <c r="B12" s="515"/>
      <c r="C12" s="515"/>
      <c r="D12" s="515"/>
      <c r="E12" s="515"/>
      <c r="F12" s="515"/>
      <c r="G12" s="515"/>
      <c r="H12" s="515"/>
      <c r="I12" s="515"/>
      <c r="J12" s="515"/>
      <c r="K12" s="52"/>
      <c r="L12" s="52"/>
    </row>
    <row r="13" spans="1:18" ht="15" customHeight="1">
      <c r="A13" s="473" t="s">
        <v>35</v>
      </c>
      <c r="B13" s="473"/>
      <c r="C13" s="473"/>
      <c r="D13" s="473"/>
      <c r="E13" s="473"/>
      <c r="F13" s="473"/>
      <c r="G13" s="473"/>
      <c r="H13" s="473"/>
      <c r="I13" s="473"/>
      <c r="J13" s="473"/>
      <c r="K13" s="53"/>
      <c r="L13" s="53"/>
    </row>
    <row r="14" spans="1:18" ht="15" customHeight="1">
      <c r="A14" s="440" t="s">
        <v>8</v>
      </c>
      <c r="B14" s="521" t="s">
        <v>125</v>
      </c>
      <c r="C14" s="522"/>
      <c r="D14" s="26">
        <v>2021</v>
      </c>
      <c r="E14" s="488" t="s">
        <v>56</v>
      </c>
      <c r="F14" s="21">
        <v>1</v>
      </c>
      <c r="G14" s="240">
        <f>SUM(H14:J14)</f>
        <v>1000</v>
      </c>
      <c r="H14" s="240">
        <v>0</v>
      </c>
      <c r="I14" s="85"/>
      <c r="J14" s="86">
        <v>1000</v>
      </c>
      <c r="K14" s="489">
        <v>112</v>
      </c>
      <c r="L14" s="441" t="s">
        <v>39</v>
      </c>
      <c r="N14" s="99">
        <f>(2089.25202+0.13886)+3293.248+863.30089+618.73023+38.02+52.44+156.7</f>
        <v>7111.8300000000008</v>
      </c>
      <c r="O14" s="99">
        <f>7111.83-7111.69114</f>
        <v>0.13886000000002241</v>
      </c>
      <c r="P14" s="99"/>
    </row>
    <row r="15" spans="1:18">
      <c r="A15" s="441"/>
      <c r="B15" s="523"/>
      <c r="C15" s="524"/>
      <c r="D15" s="61">
        <v>2022</v>
      </c>
      <c r="E15" s="489"/>
      <c r="F15" s="10">
        <v>0</v>
      </c>
      <c r="G15" s="90">
        <f t="shared" ref="G15:G83" si="0">SUM(H15:J15)</f>
        <v>25</v>
      </c>
      <c r="H15" s="90">
        <v>0</v>
      </c>
      <c r="I15" s="243"/>
      <c r="J15" s="104">
        <v>25</v>
      </c>
      <c r="K15" s="489"/>
      <c r="L15" s="441"/>
      <c r="N15" s="99"/>
      <c r="O15" s="99"/>
      <c r="P15" s="99"/>
    </row>
    <row r="16" spans="1:18">
      <c r="A16" s="441"/>
      <c r="B16" s="523"/>
      <c r="C16" s="524"/>
      <c r="D16" s="60">
        <v>2023</v>
      </c>
      <c r="E16" s="489"/>
      <c r="F16" s="59">
        <v>1</v>
      </c>
      <c r="G16" s="113">
        <f t="shared" si="0"/>
        <v>2048.8000000000002</v>
      </c>
      <c r="H16" s="113">
        <v>0</v>
      </c>
      <c r="I16" s="244"/>
      <c r="J16" s="106">
        <v>2048.8000000000002</v>
      </c>
      <c r="K16" s="489"/>
      <c r="L16" s="441"/>
      <c r="N16" s="99"/>
      <c r="O16" s="99"/>
      <c r="P16" s="99"/>
      <c r="R16" s="258"/>
    </row>
    <row r="17" spans="1:16">
      <c r="A17" s="441"/>
      <c r="B17" s="523"/>
      <c r="C17" s="524"/>
      <c r="D17" s="77">
        <v>2024</v>
      </c>
      <c r="E17" s="489"/>
      <c r="F17" s="78">
        <v>0</v>
      </c>
      <c r="G17" s="112">
        <f>SUM(H17:J17)</f>
        <v>0</v>
      </c>
      <c r="H17" s="112">
        <v>0</v>
      </c>
      <c r="I17" s="248"/>
      <c r="J17" s="105">
        <v>0</v>
      </c>
      <c r="K17" s="489"/>
      <c r="L17" s="441"/>
      <c r="N17" s="99"/>
      <c r="O17" s="99"/>
      <c r="P17" s="99"/>
    </row>
    <row r="18" spans="1:16">
      <c r="A18" s="441"/>
      <c r="B18" s="523"/>
      <c r="C18" s="524"/>
      <c r="D18" s="138">
        <v>2025</v>
      </c>
      <c r="E18" s="489"/>
      <c r="F18" s="139">
        <v>0</v>
      </c>
      <c r="G18" s="270">
        <f>SUM(H18:J18)</f>
        <v>0</v>
      </c>
      <c r="H18" s="270">
        <v>0</v>
      </c>
      <c r="I18" s="85"/>
      <c r="J18" s="86">
        <v>0</v>
      </c>
      <c r="K18" s="489"/>
      <c r="L18" s="441"/>
      <c r="N18" s="99"/>
      <c r="O18" s="99"/>
      <c r="P18" s="99"/>
    </row>
    <row r="19" spans="1:16">
      <c r="A19" s="442"/>
      <c r="B19" s="525"/>
      <c r="C19" s="526"/>
      <c r="D19" s="271">
        <v>2026</v>
      </c>
      <c r="E19" s="490"/>
      <c r="F19" s="272">
        <v>0</v>
      </c>
      <c r="G19" s="276">
        <f>SUM(H19:J19)</f>
        <v>0</v>
      </c>
      <c r="H19" s="273">
        <v>0</v>
      </c>
      <c r="I19" s="274"/>
      <c r="J19" s="278">
        <v>0</v>
      </c>
      <c r="K19" s="489"/>
      <c r="L19" s="441"/>
      <c r="N19" s="99"/>
      <c r="O19" s="99"/>
      <c r="P19" s="99"/>
    </row>
    <row r="20" spans="1:16" ht="15" customHeight="1">
      <c r="A20" s="488" t="s">
        <v>9</v>
      </c>
      <c r="B20" s="521" t="s">
        <v>126</v>
      </c>
      <c r="C20" s="522"/>
      <c r="D20" s="26">
        <v>2021</v>
      </c>
      <c r="E20" s="488" t="s">
        <v>56</v>
      </c>
      <c r="F20" s="21">
        <v>1</v>
      </c>
      <c r="G20" s="240">
        <f t="shared" si="0"/>
        <v>684.5</v>
      </c>
      <c r="H20" s="240">
        <v>0</v>
      </c>
      <c r="I20" s="85"/>
      <c r="J20" s="86">
        <f>1500-1315.5+500</f>
        <v>684.5</v>
      </c>
      <c r="K20" s="489"/>
      <c r="L20" s="441"/>
      <c r="N20" s="99"/>
      <c r="O20" s="99"/>
      <c r="P20" s="99"/>
    </row>
    <row r="21" spans="1:16">
      <c r="A21" s="489"/>
      <c r="B21" s="523"/>
      <c r="C21" s="524"/>
      <c r="D21" s="61">
        <v>2022</v>
      </c>
      <c r="E21" s="489"/>
      <c r="F21" s="10">
        <v>0</v>
      </c>
      <c r="G21" s="88">
        <f t="shared" si="0"/>
        <v>0</v>
      </c>
      <c r="H21" s="88">
        <v>0</v>
      </c>
      <c r="I21" s="245"/>
      <c r="J21" s="97">
        <v>0</v>
      </c>
      <c r="K21" s="489"/>
      <c r="L21" s="441"/>
      <c r="N21" s="100">
        <f>J39+J45+J51+J57</f>
        <v>247.2</v>
      </c>
      <c r="O21" s="99"/>
      <c r="P21" s="99"/>
    </row>
    <row r="22" spans="1:16">
      <c r="A22" s="489"/>
      <c r="B22" s="523"/>
      <c r="C22" s="524"/>
      <c r="D22" s="60">
        <v>2023</v>
      </c>
      <c r="E22" s="489"/>
      <c r="F22" s="59">
        <v>1</v>
      </c>
      <c r="G22" s="113">
        <f t="shared" si="0"/>
        <v>2501.1000000000004</v>
      </c>
      <c r="H22" s="113">
        <v>0</v>
      </c>
      <c r="I22" s="244"/>
      <c r="J22" s="106">
        <f>1867.4+633.7</f>
        <v>2501.1000000000004</v>
      </c>
      <c r="K22" s="489"/>
      <c r="L22" s="441"/>
      <c r="M22" s="41"/>
      <c r="N22" s="99"/>
      <c r="O22" s="99"/>
      <c r="P22" s="99"/>
    </row>
    <row r="23" spans="1:16" ht="15.75" customHeight="1">
      <c r="A23" s="489"/>
      <c r="B23" s="523"/>
      <c r="C23" s="524"/>
      <c r="D23" s="77">
        <v>2024</v>
      </c>
      <c r="E23" s="489"/>
      <c r="F23" s="78">
        <v>0</v>
      </c>
      <c r="G23" s="112">
        <f t="shared" si="0"/>
        <v>0</v>
      </c>
      <c r="H23" s="240">
        <v>0</v>
      </c>
      <c r="I23" s="85"/>
      <c r="J23" s="105">
        <v>0</v>
      </c>
      <c r="K23" s="489"/>
      <c r="L23" s="441"/>
      <c r="N23" s="99"/>
      <c r="O23" s="99"/>
      <c r="P23" s="99"/>
    </row>
    <row r="24" spans="1:16">
      <c r="A24" s="489"/>
      <c r="B24" s="523"/>
      <c r="C24" s="524"/>
      <c r="D24" s="138">
        <v>2025</v>
      </c>
      <c r="E24" s="489"/>
      <c r="F24" s="139">
        <v>0</v>
      </c>
      <c r="G24" s="270">
        <f>SUM(H24:J24)</f>
        <v>0</v>
      </c>
      <c r="H24" s="270">
        <v>0</v>
      </c>
      <c r="I24" s="85"/>
      <c r="J24" s="86">
        <v>0</v>
      </c>
      <c r="K24" s="489"/>
      <c r="L24" s="441"/>
      <c r="N24" s="99"/>
      <c r="O24" s="99"/>
      <c r="P24" s="99"/>
    </row>
    <row r="25" spans="1:16">
      <c r="A25" s="490"/>
      <c r="B25" s="525"/>
      <c r="C25" s="526"/>
      <c r="D25" s="271">
        <v>2026</v>
      </c>
      <c r="E25" s="490"/>
      <c r="F25" s="272">
        <v>0</v>
      </c>
      <c r="G25" s="276">
        <f>SUM(H25:J25)</f>
        <v>0</v>
      </c>
      <c r="H25" s="276">
        <v>0</v>
      </c>
      <c r="I25" s="277"/>
      <c r="J25" s="278">
        <v>0</v>
      </c>
      <c r="K25" s="489"/>
      <c r="L25" s="441"/>
      <c r="N25" s="99"/>
      <c r="O25" s="99"/>
      <c r="P25" s="99"/>
    </row>
    <row r="26" spans="1:16" ht="15" customHeight="1">
      <c r="A26" s="488" t="s">
        <v>10</v>
      </c>
      <c r="B26" s="527" t="s">
        <v>53</v>
      </c>
      <c r="C26" s="528"/>
      <c r="D26" s="26">
        <v>2021</v>
      </c>
      <c r="E26" s="488" t="s">
        <v>56</v>
      </c>
      <c r="F26" s="17">
        <v>1</v>
      </c>
      <c r="G26" s="240">
        <f t="shared" ref="G26:G58" si="1">SUM(H26:J26)</f>
        <v>857.09959000000026</v>
      </c>
      <c r="H26" s="240">
        <v>0</v>
      </c>
      <c r="I26" s="85"/>
      <c r="J26" s="86">
        <f>4669.8-1040.584-1688.12641+0.11-1084.1</f>
        <v>857.09959000000026</v>
      </c>
      <c r="K26" s="489"/>
      <c r="L26" s="441"/>
      <c r="M26" s="41">
        <v>5669.8</v>
      </c>
      <c r="N26" s="99"/>
      <c r="O26" s="100">
        <f>J27+J21+J15+J39+J51+N87+J57</f>
        <v>5522.7879999999996</v>
      </c>
      <c r="P26" s="99"/>
    </row>
    <row r="27" spans="1:16">
      <c r="A27" s="489"/>
      <c r="B27" s="529"/>
      <c r="C27" s="530"/>
      <c r="D27" s="61">
        <v>2022</v>
      </c>
      <c r="E27" s="489"/>
      <c r="F27" s="10">
        <v>1</v>
      </c>
      <c r="G27" s="90">
        <f t="shared" si="1"/>
        <v>2089.3000000000002</v>
      </c>
      <c r="H27" s="90">
        <v>0</v>
      </c>
      <c r="I27" s="243"/>
      <c r="J27" s="104">
        <f>2089.3</f>
        <v>2089.3000000000002</v>
      </c>
      <c r="K27" s="489"/>
      <c r="L27" s="441"/>
      <c r="M27" s="41"/>
      <c r="N27" s="99"/>
      <c r="O27" s="99"/>
      <c r="P27" s="99"/>
    </row>
    <row r="28" spans="1:16">
      <c r="A28" s="489"/>
      <c r="B28" s="529"/>
      <c r="C28" s="530"/>
      <c r="D28" s="60">
        <v>2023</v>
      </c>
      <c r="E28" s="489"/>
      <c r="F28" s="59">
        <v>0</v>
      </c>
      <c r="G28" s="240">
        <f t="shared" si="1"/>
        <v>0</v>
      </c>
      <c r="H28" s="240">
        <v>0</v>
      </c>
      <c r="I28" s="85"/>
      <c r="J28" s="86">
        <v>0</v>
      </c>
      <c r="K28" s="489"/>
      <c r="L28" s="441"/>
      <c r="M28" s="41"/>
      <c r="N28" s="99"/>
      <c r="O28" s="100">
        <f>N14-O26</f>
        <v>1589.0420000000013</v>
      </c>
      <c r="P28" s="99"/>
    </row>
    <row r="29" spans="1:16" ht="16.5" customHeight="1">
      <c r="A29" s="489"/>
      <c r="B29" s="529"/>
      <c r="C29" s="530"/>
      <c r="D29" s="77">
        <v>2024</v>
      </c>
      <c r="E29" s="489"/>
      <c r="F29" s="78">
        <v>0</v>
      </c>
      <c r="G29" s="240">
        <f>SUM(H29:J29)</f>
        <v>0</v>
      </c>
      <c r="H29" s="240">
        <v>0</v>
      </c>
      <c r="I29" s="85"/>
      <c r="J29" s="86">
        <v>0</v>
      </c>
      <c r="K29" s="489"/>
      <c r="L29" s="441"/>
      <c r="N29" s="99"/>
      <c r="O29" s="99"/>
      <c r="P29" s="99"/>
    </row>
    <row r="30" spans="1:16">
      <c r="A30" s="489"/>
      <c r="B30" s="529"/>
      <c r="C30" s="530"/>
      <c r="D30" s="138">
        <v>2025</v>
      </c>
      <c r="E30" s="489"/>
      <c r="F30" s="139">
        <v>0</v>
      </c>
      <c r="G30" s="270">
        <f>SUM(H30:J30)</f>
        <v>0</v>
      </c>
      <c r="H30" s="270">
        <v>0</v>
      </c>
      <c r="I30" s="85"/>
      <c r="J30" s="86">
        <v>0</v>
      </c>
      <c r="K30" s="489"/>
      <c r="L30" s="441"/>
      <c r="N30" s="99"/>
      <c r="O30" s="99"/>
      <c r="P30" s="99"/>
    </row>
    <row r="31" spans="1:16">
      <c r="A31" s="490"/>
      <c r="B31" s="531"/>
      <c r="C31" s="532"/>
      <c r="D31" s="271">
        <v>2026</v>
      </c>
      <c r="E31" s="490"/>
      <c r="F31" s="272">
        <v>0</v>
      </c>
      <c r="G31" s="273">
        <f>SUM(H31:J31)</f>
        <v>0</v>
      </c>
      <c r="H31" s="273">
        <v>0</v>
      </c>
      <c r="I31" s="274"/>
      <c r="J31" s="275">
        <v>0</v>
      </c>
      <c r="K31" s="489"/>
      <c r="L31" s="441"/>
      <c r="N31" s="99"/>
      <c r="O31" s="99"/>
      <c r="P31" s="99"/>
    </row>
    <row r="32" spans="1:16" ht="15" customHeight="1">
      <c r="A32" s="440" t="s">
        <v>75</v>
      </c>
      <c r="B32" s="527" t="s">
        <v>95</v>
      </c>
      <c r="C32" s="528"/>
      <c r="D32" s="75">
        <v>2021</v>
      </c>
      <c r="E32" s="488" t="s">
        <v>56</v>
      </c>
      <c r="F32" s="30">
        <v>1</v>
      </c>
      <c r="G32" s="240">
        <f t="shared" ref="G32:G34" si="2">SUM(H32:J32)</f>
        <v>1000</v>
      </c>
      <c r="H32" s="240">
        <v>0</v>
      </c>
      <c r="I32" s="85"/>
      <c r="J32" s="86">
        <v>1000</v>
      </c>
      <c r="K32" s="489"/>
      <c r="L32" s="441"/>
      <c r="M32" s="41"/>
      <c r="N32" s="99"/>
      <c r="O32" s="99"/>
      <c r="P32" s="99"/>
    </row>
    <row r="33" spans="1:16">
      <c r="A33" s="441"/>
      <c r="B33" s="529"/>
      <c r="C33" s="530"/>
      <c r="D33" s="61">
        <v>2022</v>
      </c>
      <c r="E33" s="489"/>
      <c r="F33" s="10">
        <v>1</v>
      </c>
      <c r="G33" s="90">
        <f t="shared" si="2"/>
        <v>8486.2999999999993</v>
      </c>
      <c r="H33" s="88">
        <v>0</v>
      </c>
      <c r="I33" s="245"/>
      <c r="J33" s="104">
        <v>8486.2999999999993</v>
      </c>
      <c r="K33" s="489"/>
      <c r="L33" s="441"/>
      <c r="M33" s="41"/>
      <c r="N33" s="99"/>
      <c r="O33" s="99"/>
      <c r="P33" s="99"/>
    </row>
    <row r="34" spans="1:16">
      <c r="A34" s="441"/>
      <c r="B34" s="529"/>
      <c r="C34" s="530"/>
      <c r="D34" s="60">
        <v>2023</v>
      </c>
      <c r="E34" s="489"/>
      <c r="F34" s="59">
        <v>1</v>
      </c>
      <c r="G34" s="113">
        <f t="shared" si="2"/>
        <v>2229.5</v>
      </c>
      <c r="H34" s="113">
        <v>0</v>
      </c>
      <c r="I34" s="244"/>
      <c r="J34" s="106">
        <f>2212.8+16.7</f>
        <v>2229.5</v>
      </c>
      <c r="K34" s="489"/>
      <c r="L34" s="441"/>
      <c r="M34" s="198"/>
      <c r="N34" s="99"/>
      <c r="O34" s="99"/>
      <c r="P34" s="99"/>
    </row>
    <row r="35" spans="1:16">
      <c r="A35" s="441"/>
      <c r="B35" s="529"/>
      <c r="C35" s="530"/>
      <c r="D35" s="77">
        <v>2024</v>
      </c>
      <c r="E35" s="489"/>
      <c r="F35" s="78">
        <v>0</v>
      </c>
      <c r="G35" s="90">
        <f>SUM(H35:J35)</f>
        <v>0</v>
      </c>
      <c r="H35" s="240">
        <v>0</v>
      </c>
      <c r="I35" s="85"/>
      <c r="J35" s="86">
        <v>0</v>
      </c>
      <c r="K35" s="489"/>
      <c r="L35" s="441"/>
      <c r="N35" s="99"/>
      <c r="O35" s="99"/>
      <c r="P35" s="99"/>
    </row>
    <row r="36" spans="1:16">
      <c r="A36" s="441"/>
      <c r="B36" s="529"/>
      <c r="C36" s="530"/>
      <c r="D36" s="138">
        <v>2025</v>
      </c>
      <c r="E36" s="489"/>
      <c r="F36" s="139">
        <v>0</v>
      </c>
      <c r="G36" s="90">
        <f>SUM(H36:J36)</f>
        <v>0</v>
      </c>
      <c r="H36" s="270">
        <v>0</v>
      </c>
      <c r="I36" s="85"/>
      <c r="J36" s="86">
        <v>0</v>
      </c>
      <c r="K36" s="489"/>
      <c r="L36" s="441"/>
      <c r="N36" s="99"/>
      <c r="O36" s="99"/>
      <c r="P36" s="99"/>
    </row>
    <row r="37" spans="1:16">
      <c r="A37" s="442"/>
      <c r="B37" s="531"/>
      <c r="C37" s="532"/>
      <c r="D37" s="271">
        <v>2026</v>
      </c>
      <c r="E37" s="490"/>
      <c r="F37" s="272">
        <v>0</v>
      </c>
      <c r="G37" s="273">
        <f>SUM(H37:J37)</f>
        <v>0</v>
      </c>
      <c r="H37" s="273">
        <v>0</v>
      </c>
      <c r="I37" s="274"/>
      <c r="J37" s="275">
        <v>0</v>
      </c>
      <c r="K37" s="489"/>
      <c r="L37" s="441"/>
      <c r="N37" s="99"/>
      <c r="O37" s="99"/>
      <c r="P37" s="99"/>
    </row>
    <row r="38" spans="1:16" ht="15" customHeight="1">
      <c r="A38" s="440" t="s">
        <v>58</v>
      </c>
      <c r="B38" s="527" t="s">
        <v>84</v>
      </c>
      <c r="C38" s="528"/>
      <c r="D38" s="75">
        <v>2021</v>
      </c>
      <c r="E38" s="488" t="s">
        <v>56</v>
      </c>
      <c r="F38" s="30">
        <v>0</v>
      </c>
      <c r="G38" s="90">
        <f t="shared" ref="G38:G40" si="3">SUM(H38:J38)</f>
        <v>0</v>
      </c>
      <c r="H38" s="240">
        <v>0</v>
      </c>
      <c r="I38" s="85"/>
      <c r="J38" s="86"/>
      <c r="K38" s="489"/>
      <c r="L38" s="441"/>
      <c r="M38" s="41"/>
      <c r="N38" s="99"/>
      <c r="O38" s="99"/>
      <c r="P38" s="99"/>
    </row>
    <row r="39" spans="1:16">
      <c r="A39" s="441"/>
      <c r="B39" s="529"/>
      <c r="C39" s="530"/>
      <c r="D39" s="61">
        <v>2022</v>
      </c>
      <c r="E39" s="489"/>
      <c r="F39" s="10">
        <v>1</v>
      </c>
      <c r="G39" s="90">
        <f t="shared" si="3"/>
        <v>24.72</v>
      </c>
      <c r="H39" s="88">
        <v>0</v>
      </c>
      <c r="I39" s="245"/>
      <c r="J39" s="104">
        <f>24.72</f>
        <v>24.72</v>
      </c>
      <c r="K39" s="489"/>
      <c r="L39" s="441"/>
      <c r="M39" s="41" t="s">
        <v>94</v>
      </c>
      <c r="N39" s="100">
        <f>J39+J45</f>
        <v>156.68</v>
      </c>
      <c r="O39" s="99" t="s">
        <v>88</v>
      </c>
      <c r="P39" s="99"/>
    </row>
    <row r="40" spans="1:16">
      <c r="A40" s="441"/>
      <c r="B40" s="529"/>
      <c r="C40" s="530"/>
      <c r="D40" s="60">
        <v>2023</v>
      </c>
      <c r="E40" s="489"/>
      <c r="F40" s="59">
        <v>0</v>
      </c>
      <c r="G40" s="90">
        <f t="shared" si="3"/>
        <v>0</v>
      </c>
      <c r="H40" s="240">
        <v>0</v>
      </c>
      <c r="I40" s="85"/>
      <c r="J40" s="86">
        <v>0</v>
      </c>
      <c r="K40" s="489"/>
      <c r="L40" s="441"/>
      <c r="M40" s="41"/>
      <c r="N40" s="99"/>
      <c r="O40" s="99"/>
      <c r="P40" s="99"/>
    </row>
    <row r="41" spans="1:16">
      <c r="A41" s="441"/>
      <c r="B41" s="529"/>
      <c r="C41" s="530"/>
      <c r="D41" s="77">
        <v>2024</v>
      </c>
      <c r="E41" s="489"/>
      <c r="F41" s="78">
        <v>0</v>
      </c>
      <c r="G41" s="90">
        <f>SUM(H41:J41)</f>
        <v>0</v>
      </c>
      <c r="H41" s="240">
        <v>0</v>
      </c>
      <c r="I41" s="85"/>
      <c r="J41" s="86">
        <v>0</v>
      </c>
      <c r="K41" s="489"/>
      <c r="L41" s="441"/>
      <c r="N41" s="99"/>
      <c r="O41" s="99"/>
      <c r="P41" s="99"/>
    </row>
    <row r="42" spans="1:16">
      <c r="A42" s="441"/>
      <c r="B42" s="529"/>
      <c r="C42" s="530"/>
      <c r="D42" s="138">
        <v>2025</v>
      </c>
      <c r="E42" s="489"/>
      <c r="F42" s="139">
        <v>0</v>
      </c>
      <c r="G42" s="90">
        <f>SUM(H42:J42)</f>
        <v>0</v>
      </c>
      <c r="H42" s="270">
        <v>0</v>
      </c>
      <c r="I42" s="85"/>
      <c r="J42" s="86">
        <v>0</v>
      </c>
      <c r="K42" s="489"/>
      <c r="L42" s="441"/>
      <c r="N42" s="99"/>
      <c r="O42" s="99"/>
      <c r="P42" s="99"/>
    </row>
    <row r="43" spans="1:16">
      <c r="A43" s="442"/>
      <c r="B43" s="531"/>
      <c r="C43" s="532"/>
      <c r="D43" s="271">
        <v>2026</v>
      </c>
      <c r="E43" s="490"/>
      <c r="F43" s="272">
        <v>0</v>
      </c>
      <c r="G43" s="273">
        <f>SUM(H43:J43)</f>
        <v>0</v>
      </c>
      <c r="H43" s="273">
        <v>0</v>
      </c>
      <c r="I43" s="274"/>
      <c r="J43" s="275">
        <v>0</v>
      </c>
      <c r="K43" s="489"/>
      <c r="L43" s="441"/>
      <c r="N43" s="99"/>
      <c r="O43" s="99"/>
      <c r="P43" s="99"/>
    </row>
    <row r="44" spans="1:16" ht="15" customHeight="1">
      <c r="A44" s="440" t="s">
        <v>76</v>
      </c>
      <c r="B44" s="527" t="s">
        <v>85</v>
      </c>
      <c r="C44" s="528"/>
      <c r="D44" s="75">
        <v>2021</v>
      </c>
      <c r="E44" s="488" t="s">
        <v>56</v>
      </c>
      <c r="F44" s="30">
        <v>0</v>
      </c>
      <c r="G44" s="90">
        <f t="shared" ref="G44:G46" si="4">SUM(H44:J44)</f>
        <v>0</v>
      </c>
      <c r="H44" s="240">
        <v>0</v>
      </c>
      <c r="I44" s="85"/>
      <c r="J44" s="86"/>
      <c r="K44" s="489"/>
      <c r="L44" s="441"/>
      <c r="M44" s="101"/>
      <c r="N44" s="99"/>
      <c r="O44" s="99"/>
      <c r="P44" s="99"/>
    </row>
    <row r="45" spans="1:16">
      <c r="A45" s="441"/>
      <c r="B45" s="529"/>
      <c r="C45" s="530"/>
      <c r="D45" s="61">
        <v>2022</v>
      </c>
      <c r="E45" s="489"/>
      <c r="F45" s="10">
        <v>1</v>
      </c>
      <c r="G45" s="90">
        <f t="shared" si="4"/>
        <v>131.96</v>
      </c>
      <c r="H45" s="88">
        <v>0</v>
      </c>
      <c r="I45" s="245"/>
      <c r="J45" s="104">
        <v>131.96</v>
      </c>
      <c r="K45" s="489"/>
      <c r="L45" s="441"/>
      <c r="M45" s="41"/>
      <c r="N45" s="99"/>
      <c r="O45" s="99"/>
      <c r="P45" s="99"/>
    </row>
    <row r="46" spans="1:16">
      <c r="A46" s="441"/>
      <c r="B46" s="529"/>
      <c r="C46" s="530"/>
      <c r="D46" s="60">
        <v>2023</v>
      </c>
      <c r="E46" s="489"/>
      <c r="F46" s="59">
        <v>0</v>
      </c>
      <c r="G46" s="90">
        <f t="shared" si="4"/>
        <v>0</v>
      </c>
      <c r="H46" s="240">
        <v>0</v>
      </c>
      <c r="I46" s="85"/>
      <c r="J46" s="86">
        <v>0</v>
      </c>
      <c r="K46" s="489"/>
      <c r="L46" s="441"/>
      <c r="M46" s="41"/>
      <c r="N46" s="99"/>
      <c r="O46" s="99"/>
      <c r="P46" s="99"/>
    </row>
    <row r="47" spans="1:16">
      <c r="A47" s="441"/>
      <c r="B47" s="529"/>
      <c r="C47" s="530"/>
      <c r="D47" s="77">
        <v>2024</v>
      </c>
      <c r="E47" s="489"/>
      <c r="F47" s="78">
        <v>0</v>
      </c>
      <c r="G47" s="90">
        <f>SUM(H47:J47)</f>
        <v>0</v>
      </c>
      <c r="H47" s="240">
        <v>0</v>
      </c>
      <c r="I47" s="85"/>
      <c r="J47" s="86">
        <v>0</v>
      </c>
      <c r="K47" s="489"/>
      <c r="L47" s="441"/>
      <c r="N47" s="99"/>
      <c r="O47" s="99"/>
      <c r="P47" s="99"/>
    </row>
    <row r="48" spans="1:16">
      <c r="A48" s="441"/>
      <c r="B48" s="529"/>
      <c r="C48" s="530"/>
      <c r="D48" s="138">
        <v>2025</v>
      </c>
      <c r="E48" s="489"/>
      <c r="F48" s="139">
        <v>0</v>
      </c>
      <c r="G48" s="90">
        <f>SUM(H48:J48)</f>
        <v>0</v>
      </c>
      <c r="H48" s="270">
        <v>0</v>
      </c>
      <c r="I48" s="85"/>
      <c r="J48" s="86">
        <v>0</v>
      </c>
      <c r="K48" s="489"/>
      <c r="L48" s="441"/>
      <c r="N48" s="99"/>
      <c r="O48" s="99"/>
      <c r="P48" s="99"/>
    </row>
    <row r="49" spans="1:16">
      <c r="A49" s="442"/>
      <c r="B49" s="531"/>
      <c r="C49" s="532"/>
      <c r="D49" s="271">
        <v>2026</v>
      </c>
      <c r="E49" s="490"/>
      <c r="F49" s="272">
        <v>0</v>
      </c>
      <c r="G49" s="273">
        <f>SUM(H49:J49)</f>
        <v>0</v>
      </c>
      <c r="H49" s="273">
        <v>0</v>
      </c>
      <c r="I49" s="274"/>
      <c r="J49" s="275">
        <v>0</v>
      </c>
      <c r="K49" s="489"/>
      <c r="L49" s="441"/>
      <c r="N49" s="99"/>
      <c r="O49" s="99"/>
      <c r="P49" s="99"/>
    </row>
    <row r="50" spans="1:16" ht="15" customHeight="1">
      <c r="A50" s="440" t="s">
        <v>77</v>
      </c>
      <c r="B50" s="527" t="s">
        <v>78</v>
      </c>
      <c r="C50" s="528"/>
      <c r="D50" s="75">
        <v>2021</v>
      </c>
      <c r="E50" s="488" t="s">
        <v>56</v>
      </c>
      <c r="F50" s="30">
        <v>0</v>
      </c>
      <c r="G50" s="90">
        <f t="shared" ref="G50:G52" si="5">SUM(H50:J50)</f>
        <v>0</v>
      </c>
      <c r="H50" s="240">
        <v>0</v>
      </c>
      <c r="I50" s="85"/>
      <c r="J50" s="86"/>
      <c r="K50" s="489"/>
      <c r="L50" s="441"/>
      <c r="M50" s="41"/>
      <c r="N50" s="99"/>
      <c r="O50" s="99"/>
      <c r="P50" s="99"/>
    </row>
    <row r="51" spans="1:16">
      <c r="A51" s="441"/>
      <c r="B51" s="529"/>
      <c r="C51" s="530"/>
      <c r="D51" s="61">
        <v>2022</v>
      </c>
      <c r="E51" s="489"/>
      <c r="F51" s="10">
        <v>1</v>
      </c>
      <c r="G51" s="90">
        <f t="shared" si="5"/>
        <v>52.48</v>
      </c>
      <c r="H51" s="88">
        <v>0</v>
      </c>
      <c r="I51" s="245"/>
      <c r="J51" s="104">
        <v>52.48</v>
      </c>
      <c r="K51" s="489"/>
      <c r="L51" s="441"/>
      <c r="M51" s="41"/>
      <c r="N51" s="99" t="s">
        <v>87</v>
      </c>
      <c r="O51" s="99"/>
      <c r="P51" s="99"/>
    </row>
    <row r="52" spans="1:16">
      <c r="A52" s="441"/>
      <c r="B52" s="529"/>
      <c r="C52" s="530"/>
      <c r="D52" s="60">
        <v>2023</v>
      </c>
      <c r="E52" s="489"/>
      <c r="F52" s="59">
        <v>0</v>
      </c>
      <c r="G52" s="90">
        <f t="shared" si="5"/>
        <v>0</v>
      </c>
      <c r="H52" s="240">
        <v>0</v>
      </c>
      <c r="I52" s="85"/>
      <c r="J52" s="86">
        <v>0</v>
      </c>
      <c r="K52" s="489"/>
      <c r="L52" s="441"/>
      <c r="M52" s="41"/>
      <c r="N52" s="114"/>
      <c r="O52" s="100">
        <f>J21+J27+J33+J39+J51+J57+J76+G87</f>
        <v>29763.54</v>
      </c>
      <c r="P52" s="99"/>
    </row>
    <row r="53" spans="1:16">
      <c r="A53" s="441"/>
      <c r="B53" s="529"/>
      <c r="C53" s="530"/>
      <c r="D53" s="77">
        <v>2024</v>
      </c>
      <c r="E53" s="489"/>
      <c r="F53" s="78">
        <v>0</v>
      </c>
      <c r="G53" s="90">
        <f>SUM(H53:J53)</f>
        <v>0</v>
      </c>
      <c r="H53" s="240">
        <v>0</v>
      </c>
      <c r="I53" s="85"/>
      <c r="J53" s="86">
        <v>0</v>
      </c>
      <c r="K53" s="489"/>
      <c r="L53" s="441"/>
      <c r="N53" s="114"/>
      <c r="O53" s="99"/>
      <c r="P53" s="99"/>
    </row>
    <row r="54" spans="1:16">
      <c r="A54" s="441"/>
      <c r="B54" s="529"/>
      <c r="C54" s="530"/>
      <c r="D54" s="138">
        <v>2025</v>
      </c>
      <c r="E54" s="489"/>
      <c r="F54" s="139">
        <v>0</v>
      </c>
      <c r="G54" s="90">
        <f>SUM(H54:J54)</f>
        <v>0</v>
      </c>
      <c r="H54" s="270">
        <v>0</v>
      </c>
      <c r="I54" s="85"/>
      <c r="J54" s="86">
        <v>0</v>
      </c>
      <c r="K54" s="489"/>
      <c r="L54" s="441"/>
      <c r="N54" s="99"/>
      <c r="O54" s="99"/>
      <c r="P54" s="99"/>
    </row>
    <row r="55" spans="1:16">
      <c r="A55" s="442"/>
      <c r="B55" s="531"/>
      <c r="C55" s="532"/>
      <c r="D55" s="271">
        <v>2026</v>
      </c>
      <c r="E55" s="490"/>
      <c r="F55" s="272">
        <v>0</v>
      </c>
      <c r="G55" s="273">
        <f>SUM(H55:J55)</f>
        <v>0</v>
      </c>
      <c r="H55" s="273">
        <v>0</v>
      </c>
      <c r="I55" s="274"/>
      <c r="J55" s="275">
        <v>0</v>
      </c>
      <c r="K55" s="489"/>
      <c r="L55" s="441"/>
      <c r="N55" s="99"/>
      <c r="O55" s="99"/>
      <c r="P55" s="99"/>
    </row>
    <row r="56" spans="1:16" ht="15" customHeight="1">
      <c r="A56" s="440" t="s">
        <v>83</v>
      </c>
      <c r="B56" s="527" t="s">
        <v>82</v>
      </c>
      <c r="C56" s="528"/>
      <c r="D56" s="26">
        <v>2021</v>
      </c>
      <c r="E56" s="488" t="s">
        <v>56</v>
      </c>
      <c r="F56" s="30">
        <v>0</v>
      </c>
      <c r="G56" s="90">
        <f t="shared" si="1"/>
        <v>0</v>
      </c>
      <c r="H56" s="240">
        <v>0</v>
      </c>
      <c r="I56" s="85"/>
      <c r="J56" s="86"/>
      <c r="K56" s="489"/>
      <c r="L56" s="441"/>
      <c r="M56" s="41"/>
      <c r="N56" s="114"/>
      <c r="O56" s="99"/>
      <c r="P56" s="99"/>
    </row>
    <row r="57" spans="1:16">
      <c r="A57" s="441"/>
      <c r="B57" s="529"/>
      <c r="C57" s="530"/>
      <c r="D57" s="61">
        <v>2022</v>
      </c>
      <c r="E57" s="489"/>
      <c r="F57" s="10">
        <v>1</v>
      </c>
      <c r="G57" s="90">
        <f t="shared" si="1"/>
        <v>38.04</v>
      </c>
      <c r="H57" s="88">
        <v>0</v>
      </c>
      <c r="I57" s="245"/>
      <c r="J57" s="104">
        <v>38.04</v>
      </c>
      <c r="K57" s="489"/>
      <c r="L57" s="441"/>
      <c r="M57" s="41"/>
      <c r="N57" s="99" t="s">
        <v>86</v>
      </c>
      <c r="O57" s="99"/>
      <c r="P57" s="99"/>
    </row>
    <row r="58" spans="1:16">
      <c r="A58" s="441"/>
      <c r="B58" s="529"/>
      <c r="C58" s="530"/>
      <c r="D58" s="60">
        <v>2023</v>
      </c>
      <c r="E58" s="489"/>
      <c r="F58" s="59">
        <v>0</v>
      </c>
      <c r="G58" s="240">
        <f t="shared" si="1"/>
        <v>0</v>
      </c>
      <c r="H58" s="240">
        <v>0</v>
      </c>
      <c r="I58" s="85"/>
      <c r="J58" s="86">
        <v>0</v>
      </c>
      <c r="K58" s="489"/>
      <c r="L58" s="441"/>
      <c r="M58" s="41"/>
      <c r="N58" s="99"/>
      <c r="O58" s="99"/>
      <c r="P58" s="99"/>
    </row>
    <row r="59" spans="1:16">
      <c r="A59" s="441"/>
      <c r="B59" s="529"/>
      <c r="C59" s="530"/>
      <c r="D59" s="77">
        <v>2024</v>
      </c>
      <c r="E59" s="489"/>
      <c r="F59" s="78">
        <v>0</v>
      </c>
      <c r="G59" s="240">
        <f>SUM(H59:J59)</f>
        <v>0</v>
      </c>
      <c r="H59" s="240">
        <v>0</v>
      </c>
      <c r="I59" s="85"/>
      <c r="J59" s="86">
        <v>0</v>
      </c>
      <c r="K59" s="72"/>
      <c r="L59" s="56"/>
      <c r="N59" s="99"/>
      <c r="O59" s="99"/>
      <c r="P59" s="99"/>
    </row>
    <row r="60" spans="1:16">
      <c r="A60" s="441"/>
      <c r="B60" s="529"/>
      <c r="C60" s="530"/>
      <c r="D60" s="138">
        <v>2025</v>
      </c>
      <c r="E60" s="489"/>
      <c r="F60" s="139">
        <v>0</v>
      </c>
      <c r="G60" s="270">
        <f>SUM(H60:J60)</f>
        <v>0</v>
      </c>
      <c r="H60" s="270">
        <v>0</v>
      </c>
      <c r="I60" s="85"/>
      <c r="J60" s="86">
        <v>0</v>
      </c>
      <c r="K60" s="261"/>
      <c r="L60" s="56"/>
      <c r="N60" s="99"/>
      <c r="O60" s="99"/>
      <c r="P60" s="99"/>
    </row>
    <row r="61" spans="1:16">
      <c r="A61" s="442"/>
      <c r="B61" s="531"/>
      <c r="C61" s="532"/>
      <c r="D61" s="271">
        <v>2026</v>
      </c>
      <c r="E61" s="490"/>
      <c r="F61" s="272">
        <v>0</v>
      </c>
      <c r="G61" s="273">
        <f>SUM(H61:J61)</f>
        <v>0</v>
      </c>
      <c r="H61" s="273">
        <v>0</v>
      </c>
      <c r="I61" s="274"/>
      <c r="J61" s="275">
        <v>0</v>
      </c>
      <c r="K61" s="128"/>
      <c r="L61" s="56"/>
      <c r="N61" s="99"/>
      <c r="O61" s="99"/>
      <c r="P61" s="99"/>
    </row>
    <row r="62" spans="1:16" ht="15" customHeight="1">
      <c r="A62" s="440" t="s">
        <v>123</v>
      </c>
      <c r="B62" s="527" t="s">
        <v>124</v>
      </c>
      <c r="C62" s="528"/>
      <c r="D62" s="75">
        <v>2021</v>
      </c>
      <c r="E62" s="488" t="s">
        <v>56</v>
      </c>
      <c r="F62" s="30">
        <v>0</v>
      </c>
      <c r="G62" s="90">
        <f t="shared" ref="G62:G64" si="6">SUM(H62:J62)</f>
        <v>0</v>
      </c>
      <c r="H62" s="240">
        <v>0</v>
      </c>
      <c r="I62" s="85"/>
      <c r="J62" s="86"/>
      <c r="K62" s="197"/>
      <c r="L62" s="56"/>
      <c r="M62" s="41"/>
      <c r="N62" s="114"/>
      <c r="O62" s="99"/>
      <c r="P62" s="99"/>
    </row>
    <row r="63" spans="1:16">
      <c r="A63" s="441"/>
      <c r="B63" s="529"/>
      <c r="C63" s="530"/>
      <c r="D63" s="61">
        <v>2022</v>
      </c>
      <c r="E63" s="489"/>
      <c r="F63" s="10">
        <v>0</v>
      </c>
      <c r="G63" s="90">
        <f t="shared" si="6"/>
        <v>0</v>
      </c>
      <c r="H63" s="88">
        <v>0</v>
      </c>
      <c r="I63" s="245"/>
      <c r="J63" s="104">
        <v>0</v>
      </c>
      <c r="K63" s="197"/>
      <c r="L63" s="56"/>
      <c r="M63" s="41"/>
      <c r="N63" s="99" t="s">
        <v>86</v>
      </c>
      <c r="O63" s="99"/>
      <c r="P63" s="99"/>
    </row>
    <row r="64" spans="1:16">
      <c r="A64" s="441"/>
      <c r="B64" s="529"/>
      <c r="C64" s="530"/>
      <c r="D64" s="60">
        <v>2023</v>
      </c>
      <c r="E64" s="489"/>
      <c r="F64" s="59">
        <v>1</v>
      </c>
      <c r="G64" s="113">
        <f t="shared" si="6"/>
        <v>570.59999999999991</v>
      </c>
      <c r="H64" s="246">
        <v>0</v>
      </c>
      <c r="I64" s="247"/>
      <c r="J64" s="106">
        <f>570.58328+0.01672</f>
        <v>570.59999999999991</v>
      </c>
      <c r="K64" s="197"/>
      <c r="L64" s="56"/>
      <c r="M64" s="41"/>
      <c r="N64" s="99"/>
      <c r="O64" s="99"/>
      <c r="P64" s="99"/>
    </row>
    <row r="65" spans="1:16">
      <c r="A65" s="441"/>
      <c r="B65" s="529"/>
      <c r="C65" s="530"/>
      <c r="D65" s="77">
        <v>2024</v>
      </c>
      <c r="E65" s="489"/>
      <c r="F65" s="78">
        <v>0</v>
      </c>
      <c r="G65" s="112">
        <f>SUM(H65:J65)</f>
        <v>0</v>
      </c>
      <c r="H65" s="112">
        <v>0</v>
      </c>
      <c r="I65" s="248"/>
      <c r="J65" s="105">
        <v>0</v>
      </c>
      <c r="K65" s="197"/>
      <c r="L65" s="56"/>
      <c r="N65" s="99"/>
      <c r="O65" s="99"/>
      <c r="P65" s="99"/>
    </row>
    <row r="66" spans="1:16">
      <c r="A66" s="441"/>
      <c r="B66" s="529"/>
      <c r="C66" s="530"/>
      <c r="D66" s="138">
        <v>2025</v>
      </c>
      <c r="E66" s="489"/>
      <c r="F66" s="139">
        <v>0</v>
      </c>
      <c r="G66" s="270">
        <f>SUM(H66:J66)</f>
        <v>0</v>
      </c>
      <c r="H66" s="270">
        <v>0</v>
      </c>
      <c r="I66" s="85"/>
      <c r="J66" s="86">
        <v>0</v>
      </c>
      <c r="K66" s="261"/>
      <c r="L66" s="56"/>
      <c r="N66" s="99"/>
      <c r="O66" s="99"/>
      <c r="P66" s="99"/>
    </row>
    <row r="67" spans="1:16">
      <c r="A67" s="442"/>
      <c r="B67" s="531"/>
      <c r="C67" s="532"/>
      <c r="D67" s="271">
        <v>2026</v>
      </c>
      <c r="E67" s="490"/>
      <c r="F67" s="272">
        <v>0</v>
      </c>
      <c r="G67" s="276">
        <f>SUM(H67:J67)</f>
        <v>0</v>
      </c>
      <c r="H67" s="276">
        <v>0</v>
      </c>
      <c r="I67" s="277"/>
      <c r="J67" s="278">
        <v>0</v>
      </c>
      <c r="K67" s="197"/>
      <c r="L67" s="56"/>
      <c r="N67" s="99"/>
      <c r="O67" s="99"/>
      <c r="P67" s="99"/>
    </row>
    <row r="68" spans="1:16" ht="15.75" customHeight="1">
      <c r="A68" s="447" t="s">
        <v>89</v>
      </c>
      <c r="B68" s="448"/>
      <c r="C68" s="449"/>
      <c r="D68" s="115">
        <v>2021</v>
      </c>
      <c r="E68" s="116"/>
      <c r="F68" s="117">
        <f t="shared" ref="F68:F73" si="7">F14+F20+F26+F32+F38+F44+F50+F56+F62</f>
        <v>4</v>
      </c>
      <c r="G68" s="118">
        <f>G14+G20+G26+G32+G38+G44+G50+G56</f>
        <v>3541.5995900000003</v>
      </c>
      <c r="H68" s="118">
        <f>H14+H20+H26+H32+H38+H44+H50+H56</f>
        <v>0</v>
      </c>
      <c r="I68" s="457">
        <f>J14+J20+J26+J32+J38+J44+J50+J56</f>
        <v>3541.5995900000003</v>
      </c>
      <c r="J68" s="458"/>
      <c r="K68" s="103">
        <v>112</v>
      </c>
      <c r="L68" s="32" t="s">
        <v>39</v>
      </c>
      <c r="M68" s="42"/>
      <c r="N68" s="99"/>
      <c r="O68" s="99"/>
      <c r="P68" s="99"/>
    </row>
    <row r="69" spans="1:16" ht="15.75" customHeight="1">
      <c r="A69" s="450"/>
      <c r="B69" s="451"/>
      <c r="C69" s="452"/>
      <c r="D69" s="119">
        <v>2022</v>
      </c>
      <c r="E69" s="116"/>
      <c r="F69" s="292">
        <f t="shared" si="7"/>
        <v>6</v>
      </c>
      <c r="G69" s="162">
        <f>G15+G21+G27+G33+G39+G45+G51+G57</f>
        <v>10847.799999999997</v>
      </c>
      <c r="H69" s="162">
        <f>H14+H20+H26+H32+H38+H44+H50+H56</f>
        <v>0</v>
      </c>
      <c r="I69" s="579">
        <f>J15+J21+J27+J33+J39+J45+J51+J57</f>
        <v>10847.799999999997</v>
      </c>
      <c r="J69" s="580"/>
      <c r="K69" s="103">
        <v>112</v>
      </c>
      <c r="L69" s="32" t="s">
        <v>39</v>
      </c>
      <c r="M69" s="42"/>
      <c r="N69" s="99"/>
      <c r="O69" s="99"/>
      <c r="P69" s="99"/>
    </row>
    <row r="70" spans="1:16" ht="15.75" customHeight="1">
      <c r="A70" s="450"/>
      <c r="B70" s="451"/>
      <c r="C70" s="452"/>
      <c r="D70" s="120">
        <v>2023</v>
      </c>
      <c r="E70" s="116"/>
      <c r="F70" s="158">
        <f t="shared" si="7"/>
        <v>4</v>
      </c>
      <c r="G70" s="151">
        <f>H70+I70</f>
        <v>7350</v>
      </c>
      <c r="H70" s="118">
        <f>H14+H20+H26+H32+H38+H44+H50+H56</f>
        <v>0</v>
      </c>
      <c r="I70" s="461">
        <f>J58+J52+J46+J40+J34+J28+J22+J16+J64</f>
        <v>7350</v>
      </c>
      <c r="J70" s="462"/>
      <c r="K70" s="103">
        <v>112</v>
      </c>
      <c r="L70" s="32" t="s">
        <v>39</v>
      </c>
      <c r="M70" s="42"/>
      <c r="N70" s="99"/>
      <c r="O70" s="99"/>
      <c r="P70" s="99"/>
    </row>
    <row r="71" spans="1:16" ht="15.75" customHeight="1">
      <c r="A71" s="450"/>
      <c r="B71" s="451"/>
      <c r="C71" s="452"/>
      <c r="D71" s="121">
        <v>2024</v>
      </c>
      <c r="E71" s="116"/>
      <c r="F71" s="291">
        <f t="shared" si="7"/>
        <v>0</v>
      </c>
      <c r="G71" s="288">
        <f>H71+J71</f>
        <v>0</v>
      </c>
      <c r="H71" s="288">
        <f>H17+H23+H29+H35+H41+H47+H53+H59+H65</f>
        <v>0</v>
      </c>
      <c r="I71" s="289"/>
      <c r="J71" s="290">
        <f>J65</f>
        <v>0</v>
      </c>
      <c r="K71" s="148"/>
      <c r="L71" s="32"/>
      <c r="M71" s="42"/>
      <c r="N71" s="99"/>
      <c r="O71" s="99"/>
      <c r="P71" s="99"/>
    </row>
    <row r="72" spans="1:16" ht="15.75" customHeight="1">
      <c r="A72" s="450"/>
      <c r="B72" s="451"/>
      <c r="C72" s="452"/>
      <c r="D72" s="138">
        <v>2025</v>
      </c>
      <c r="E72" s="116"/>
      <c r="F72" s="160">
        <f t="shared" si="7"/>
        <v>0</v>
      </c>
      <c r="G72" s="154">
        <f>H72+I72</f>
        <v>0</v>
      </c>
      <c r="H72" s="118">
        <f>H18+H24+H30+H36+H42+H48+H54+H60+H66</f>
        <v>0</v>
      </c>
      <c r="I72" s="457">
        <f>J18+J24+J30+J36+J42+J48+J54+J60+J66</f>
        <v>0</v>
      </c>
      <c r="J72" s="458"/>
      <c r="K72" s="265">
        <v>112</v>
      </c>
      <c r="L72" s="32" t="s">
        <v>39</v>
      </c>
      <c r="M72" s="42"/>
      <c r="N72" s="99"/>
      <c r="O72" s="99"/>
      <c r="P72" s="99"/>
    </row>
    <row r="73" spans="1:16" ht="15.75" customHeight="1">
      <c r="A73" s="453"/>
      <c r="B73" s="454"/>
      <c r="C73" s="455"/>
      <c r="D73" s="271">
        <v>2026</v>
      </c>
      <c r="E73" s="116"/>
      <c r="F73" s="161">
        <f t="shared" si="7"/>
        <v>0</v>
      </c>
      <c r="G73" s="153">
        <f>G19+G25+G31+G37+G43+G49+G55+G61+G67</f>
        <v>0</v>
      </c>
      <c r="H73" s="153">
        <f>H19+H25+H31+H37+H43+H49+H55+H61+H67</f>
        <v>0</v>
      </c>
      <c r="I73" s="567">
        <f>J19+J25+J31+J37+J43+J49+J55+J61+J67</f>
        <v>0</v>
      </c>
      <c r="J73" s="568"/>
      <c r="K73" s="103">
        <v>112</v>
      </c>
      <c r="L73" s="32" t="s">
        <v>39</v>
      </c>
      <c r="M73" s="42"/>
      <c r="N73" s="99"/>
      <c r="O73" s="99"/>
      <c r="P73" s="99"/>
    </row>
    <row r="74" spans="1:16" ht="15" customHeight="1">
      <c r="A74" s="578" t="s">
        <v>42</v>
      </c>
      <c r="B74" s="578"/>
      <c r="C74" s="578"/>
      <c r="D74" s="578"/>
      <c r="E74" s="578"/>
      <c r="F74" s="578"/>
      <c r="G74" s="578"/>
      <c r="H74" s="578"/>
      <c r="I74" s="578"/>
      <c r="J74" s="578"/>
      <c r="K74" s="54"/>
      <c r="L74" s="54"/>
      <c r="M74" s="41"/>
      <c r="N74" s="99"/>
      <c r="O74" s="99"/>
      <c r="P74" s="99"/>
    </row>
    <row r="75" spans="1:16" ht="15" hidden="1" customHeight="1">
      <c r="A75" s="488" t="s">
        <v>21</v>
      </c>
      <c r="B75" s="527" t="s">
        <v>18</v>
      </c>
      <c r="C75" s="528"/>
      <c r="D75" s="26">
        <v>2021</v>
      </c>
      <c r="E75" s="488" t="s">
        <v>19</v>
      </c>
      <c r="F75" s="9">
        <v>0</v>
      </c>
      <c r="G75" s="84">
        <f t="shared" si="0"/>
        <v>0</v>
      </c>
      <c r="H75" s="84">
        <v>0</v>
      </c>
      <c r="I75" s="45"/>
      <c r="J75" s="46">
        <v>0</v>
      </c>
      <c r="K75" s="488">
        <v>112</v>
      </c>
      <c r="L75" s="440" t="s">
        <v>39</v>
      </c>
      <c r="M75" s="41" t="s">
        <v>31</v>
      </c>
      <c r="N75" s="99"/>
      <c r="O75" s="99"/>
      <c r="P75" s="99"/>
    </row>
    <row r="76" spans="1:16" ht="15" hidden="1" customHeight="1">
      <c r="A76" s="489"/>
      <c r="B76" s="529"/>
      <c r="C76" s="530"/>
      <c r="D76" s="61">
        <v>2022</v>
      </c>
      <c r="E76" s="489"/>
      <c r="F76" s="13">
        <v>0</v>
      </c>
      <c r="G76" s="90">
        <f t="shared" si="0"/>
        <v>0</v>
      </c>
      <c r="H76" s="90">
        <v>0</v>
      </c>
      <c r="I76" s="43"/>
      <c r="J76" s="104">
        <v>0</v>
      </c>
      <c r="K76" s="489"/>
      <c r="L76" s="441"/>
      <c r="M76" s="41"/>
      <c r="N76" s="99"/>
      <c r="O76" s="99"/>
      <c r="P76" s="99"/>
    </row>
    <row r="77" spans="1:16" ht="15" hidden="1" customHeight="1">
      <c r="A77" s="489"/>
      <c r="B77" s="529"/>
      <c r="C77" s="530"/>
      <c r="D77" s="60">
        <v>2023</v>
      </c>
      <c r="E77" s="489"/>
      <c r="F77" s="58">
        <v>0</v>
      </c>
      <c r="G77" s="84">
        <f t="shared" si="0"/>
        <v>0</v>
      </c>
      <c r="H77" s="84">
        <v>0</v>
      </c>
      <c r="I77" s="45"/>
      <c r="J77" s="86">
        <v>0</v>
      </c>
      <c r="K77" s="489"/>
      <c r="L77" s="441"/>
      <c r="M77" s="41"/>
      <c r="N77" s="99"/>
      <c r="O77" s="99"/>
      <c r="P77" s="99"/>
    </row>
    <row r="78" spans="1:16" ht="15" hidden="1" customHeight="1">
      <c r="A78" s="489"/>
      <c r="B78" s="529"/>
      <c r="C78" s="530"/>
      <c r="D78" s="77">
        <v>2024</v>
      </c>
      <c r="E78" s="489"/>
      <c r="F78" s="78">
        <v>0</v>
      </c>
      <c r="G78" s="84">
        <f t="shared" si="0"/>
        <v>0</v>
      </c>
      <c r="H78" s="84">
        <v>0</v>
      </c>
      <c r="I78" s="45"/>
      <c r="J78" s="86">
        <v>0</v>
      </c>
      <c r="K78" s="72"/>
      <c r="L78" s="441"/>
      <c r="N78" s="99"/>
      <c r="O78" s="99"/>
      <c r="P78" s="99"/>
    </row>
    <row r="79" spans="1:16" ht="15" hidden="1" customHeight="1">
      <c r="A79" s="490"/>
      <c r="B79" s="531"/>
      <c r="C79" s="532"/>
      <c r="D79" s="138">
        <v>2025</v>
      </c>
      <c r="E79" s="490"/>
      <c r="F79" s="139">
        <v>0</v>
      </c>
      <c r="G79" s="82">
        <f>SUM(H79:J79)</f>
        <v>0</v>
      </c>
      <c r="H79" s="82">
        <v>0</v>
      </c>
      <c r="I79" s="83"/>
      <c r="J79" s="86">
        <v>0</v>
      </c>
      <c r="K79" s="128"/>
      <c r="L79" s="441"/>
      <c r="N79" s="99"/>
      <c r="O79" s="99"/>
      <c r="P79" s="99"/>
    </row>
    <row r="80" spans="1:16" ht="15" customHeight="1">
      <c r="A80" s="535" t="s">
        <v>21</v>
      </c>
      <c r="B80" s="527" t="s">
        <v>126</v>
      </c>
      <c r="C80" s="528"/>
      <c r="D80" s="26">
        <v>2021</v>
      </c>
      <c r="E80" s="488" t="s">
        <v>19</v>
      </c>
      <c r="F80" s="9">
        <v>0</v>
      </c>
      <c r="G80" s="240">
        <f t="shared" si="0"/>
        <v>0</v>
      </c>
      <c r="H80" s="240">
        <v>0</v>
      </c>
      <c r="I80" s="85"/>
      <c r="J80" s="86">
        <v>0</v>
      </c>
      <c r="K80" s="488">
        <v>112</v>
      </c>
      <c r="L80" s="441"/>
      <c r="M80" s="41"/>
      <c r="N80" s="99"/>
      <c r="O80" s="99"/>
      <c r="P80" s="99"/>
    </row>
    <row r="81" spans="1:24">
      <c r="A81" s="536"/>
      <c r="B81" s="529"/>
      <c r="C81" s="530"/>
      <c r="D81" s="61">
        <v>2022</v>
      </c>
      <c r="E81" s="489"/>
      <c r="F81" s="13">
        <v>0</v>
      </c>
      <c r="G81" s="90">
        <f t="shared" si="0"/>
        <v>0</v>
      </c>
      <c r="H81" s="90">
        <v>0</v>
      </c>
      <c r="I81" s="243"/>
      <c r="J81" s="104">
        <v>0</v>
      </c>
      <c r="K81" s="489"/>
      <c r="L81" s="441"/>
      <c r="M81" s="41"/>
      <c r="N81" s="99"/>
      <c r="O81" s="99"/>
      <c r="P81" s="99"/>
      <c r="X81" s="133"/>
    </row>
    <row r="82" spans="1:24" ht="15.75" customHeight="1">
      <c r="A82" s="536"/>
      <c r="B82" s="529"/>
      <c r="C82" s="530"/>
      <c r="D82" s="60">
        <v>2023</v>
      </c>
      <c r="E82" s="489"/>
      <c r="F82" s="58">
        <v>0</v>
      </c>
      <c r="G82" s="240">
        <f t="shared" si="0"/>
        <v>0</v>
      </c>
      <c r="H82" s="111">
        <v>0</v>
      </c>
      <c r="I82" s="85"/>
      <c r="J82" s="86">
        <v>0</v>
      </c>
      <c r="K82" s="489"/>
      <c r="L82" s="441"/>
      <c r="M82" s="41"/>
      <c r="N82" s="99"/>
      <c r="O82" s="99"/>
      <c r="P82" s="99"/>
    </row>
    <row r="83" spans="1:24">
      <c r="A83" s="536"/>
      <c r="B83" s="529"/>
      <c r="C83" s="530"/>
      <c r="D83" s="77">
        <v>2024</v>
      </c>
      <c r="E83" s="489"/>
      <c r="F83" s="78">
        <v>0</v>
      </c>
      <c r="G83" s="112">
        <f t="shared" si="0"/>
        <v>0</v>
      </c>
      <c r="H83" s="112">
        <v>0</v>
      </c>
      <c r="I83" s="248"/>
      <c r="J83" s="105">
        <v>0</v>
      </c>
      <c r="K83" s="72"/>
      <c r="L83" s="441"/>
      <c r="N83" s="99"/>
      <c r="O83" s="99"/>
      <c r="P83" s="99"/>
    </row>
    <row r="84" spans="1:24">
      <c r="A84" s="536"/>
      <c r="B84" s="529"/>
      <c r="C84" s="530"/>
      <c r="D84" s="138">
        <v>2025</v>
      </c>
      <c r="E84" s="489"/>
      <c r="F84" s="139">
        <v>0</v>
      </c>
      <c r="G84" s="270">
        <f>SUM(H84:J84)</f>
        <v>0</v>
      </c>
      <c r="H84" s="270">
        <v>0</v>
      </c>
      <c r="I84" s="85"/>
      <c r="J84" s="86">
        <v>0</v>
      </c>
      <c r="K84" s="261"/>
      <c r="L84" s="441"/>
      <c r="N84" s="99"/>
      <c r="O84" s="99"/>
      <c r="P84" s="99"/>
    </row>
    <row r="85" spans="1:24">
      <c r="A85" s="537"/>
      <c r="B85" s="531"/>
      <c r="C85" s="532"/>
      <c r="D85" s="271">
        <v>2026</v>
      </c>
      <c r="E85" s="490"/>
      <c r="F85" s="272">
        <v>0</v>
      </c>
      <c r="G85" s="276">
        <f>SUM(H85:J85)</f>
        <v>0</v>
      </c>
      <c r="H85" s="276">
        <v>0</v>
      </c>
      <c r="I85" s="277"/>
      <c r="J85" s="278">
        <v>0</v>
      </c>
      <c r="K85" s="128"/>
      <c r="L85" s="441"/>
      <c r="N85" s="99"/>
      <c r="O85" s="99"/>
      <c r="P85" s="99"/>
    </row>
    <row r="86" spans="1:24" ht="15.75" customHeight="1">
      <c r="A86" s="535" t="s">
        <v>22</v>
      </c>
      <c r="B86" s="527" t="s">
        <v>34</v>
      </c>
      <c r="C86" s="528"/>
      <c r="D86" s="26">
        <v>2021</v>
      </c>
      <c r="E86" s="488" t="s">
        <v>19</v>
      </c>
      <c r="F86" s="9">
        <v>0</v>
      </c>
      <c r="G86" s="240">
        <f t="shared" ref="G86:G107" si="8">SUM(H86:J86)</f>
        <v>0</v>
      </c>
      <c r="H86" s="240">
        <v>0</v>
      </c>
      <c r="I86" s="85"/>
      <c r="J86" s="86">
        <v>0</v>
      </c>
      <c r="K86" s="488">
        <v>112</v>
      </c>
      <c r="L86" s="441"/>
      <c r="M86" s="41">
        <v>10.8</v>
      </c>
      <c r="N86" s="99"/>
      <c r="O86" s="99"/>
      <c r="P86" s="99"/>
    </row>
    <row r="87" spans="1:24" ht="15.75" customHeight="1">
      <c r="A87" s="536"/>
      <c r="B87" s="529"/>
      <c r="C87" s="530"/>
      <c r="D87" s="61">
        <v>2022</v>
      </c>
      <c r="E87" s="489"/>
      <c r="F87" s="10">
        <v>1</v>
      </c>
      <c r="G87" s="90">
        <f t="shared" si="8"/>
        <v>19072.7</v>
      </c>
      <c r="H87" s="90">
        <v>15724.6</v>
      </c>
      <c r="I87" s="243"/>
      <c r="J87" s="97">
        <f>3189.3+158.8</f>
        <v>3348.1000000000004</v>
      </c>
      <c r="K87" s="489"/>
      <c r="L87" s="441"/>
      <c r="M87" s="126"/>
      <c r="N87" s="99">
        <v>3293.248</v>
      </c>
      <c r="O87" s="99"/>
      <c r="P87" s="99"/>
    </row>
    <row r="88" spans="1:24" ht="15.75" customHeight="1">
      <c r="A88" s="536"/>
      <c r="B88" s="529"/>
      <c r="C88" s="530"/>
      <c r="D88" s="60">
        <v>2023</v>
      </c>
      <c r="E88" s="489"/>
      <c r="F88" s="58">
        <v>0</v>
      </c>
      <c r="G88" s="240">
        <f t="shared" si="8"/>
        <v>0</v>
      </c>
      <c r="H88" s="240">
        <v>0</v>
      </c>
      <c r="I88" s="85"/>
      <c r="J88" s="86">
        <v>0</v>
      </c>
      <c r="K88" s="489"/>
      <c r="L88" s="441"/>
      <c r="M88" s="41"/>
      <c r="N88" s="99"/>
      <c r="O88" s="99"/>
      <c r="P88" s="99"/>
    </row>
    <row r="89" spans="1:24">
      <c r="A89" s="536"/>
      <c r="B89" s="529"/>
      <c r="C89" s="530"/>
      <c r="D89" s="77">
        <v>2024</v>
      </c>
      <c r="E89" s="489"/>
      <c r="F89" s="78">
        <v>0</v>
      </c>
      <c r="G89" s="240">
        <f t="shared" si="8"/>
        <v>0</v>
      </c>
      <c r="H89" s="240">
        <v>0</v>
      </c>
      <c r="I89" s="85"/>
      <c r="J89" s="86">
        <v>0</v>
      </c>
      <c r="K89" s="72"/>
      <c r="L89" s="441"/>
      <c r="N89" s="34">
        <f>H87+158.8+N87</f>
        <v>19176.648000000001</v>
      </c>
      <c r="O89" s="99"/>
      <c r="P89" s="99"/>
    </row>
    <row r="90" spans="1:24">
      <c r="A90" s="536"/>
      <c r="B90" s="529"/>
      <c r="C90" s="530"/>
      <c r="D90" s="138">
        <v>2025</v>
      </c>
      <c r="E90" s="489"/>
      <c r="F90" s="139">
        <v>0</v>
      </c>
      <c r="G90" s="270">
        <f>SUM(H90:J90)</f>
        <v>0</v>
      </c>
      <c r="H90" s="270">
        <v>0</v>
      </c>
      <c r="I90" s="85"/>
      <c r="J90" s="86">
        <v>0</v>
      </c>
      <c r="K90" s="261"/>
      <c r="L90" s="441"/>
      <c r="N90" s="99"/>
      <c r="O90" s="99"/>
      <c r="P90" s="99"/>
    </row>
    <row r="91" spans="1:24">
      <c r="A91" s="537"/>
      <c r="B91" s="531"/>
      <c r="C91" s="532"/>
      <c r="D91" s="271">
        <v>2026</v>
      </c>
      <c r="E91" s="490"/>
      <c r="F91" s="272">
        <v>0</v>
      </c>
      <c r="G91" s="273">
        <f>SUM(H91:J91)</f>
        <v>0</v>
      </c>
      <c r="H91" s="273">
        <v>0</v>
      </c>
      <c r="I91" s="274"/>
      <c r="J91" s="275">
        <v>0</v>
      </c>
      <c r="K91" s="128"/>
      <c r="L91" s="441"/>
      <c r="N91" s="99"/>
      <c r="O91" s="99"/>
      <c r="P91" s="99"/>
    </row>
    <row r="92" spans="1:24" ht="15" customHeight="1">
      <c r="A92" s="538" t="s">
        <v>23</v>
      </c>
      <c r="B92" s="527" t="s">
        <v>125</v>
      </c>
      <c r="C92" s="528"/>
      <c r="D92" s="75">
        <v>2021</v>
      </c>
      <c r="E92" s="488" t="s">
        <v>19</v>
      </c>
      <c r="F92" s="9">
        <v>0</v>
      </c>
      <c r="G92" s="240">
        <f t="shared" ref="G92" si="9">SUM(H92:J92)</f>
        <v>0</v>
      </c>
      <c r="H92" s="240">
        <v>0</v>
      </c>
      <c r="I92" s="85"/>
      <c r="J92" s="86">
        <v>0</v>
      </c>
      <c r="K92" s="128"/>
      <c r="L92" s="441"/>
      <c r="M92" s="41"/>
      <c r="N92" s="99"/>
      <c r="O92" s="99"/>
      <c r="P92" s="99"/>
    </row>
    <row r="93" spans="1:24" ht="15" customHeight="1">
      <c r="A93" s="539"/>
      <c r="B93" s="529"/>
      <c r="C93" s="530"/>
      <c r="D93" s="61">
        <v>2022</v>
      </c>
      <c r="E93" s="489"/>
      <c r="F93" s="13">
        <v>0</v>
      </c>
      <c r="G93" s="90"/>
      <c r="H93" s="90">
        <v>0</v>
      </c>
      <c r="I93" s="243"/>
      <c r="J93" s="104">
        <v>0</v>
      </c>
      <c r="K93" s="128"/>
      <c r="L93" s="441"/>
      <c r="M93" s="41"/>
      <c r="N93" s="99"/>
      <c r="O93" s="99"/>
      <c r="P93" s="99"/>
    </row>
    <row r="94" spans="1:24" ht="15" customHeight="1">
      <c r="A94" s="539"/>
      <c r="B94" s="529"/>
      <c r="C94" s="530"/>
      <c r="D94" s="60">
        <v>2023</v>
      </c>
      <c r="E94" s="489"/>
      <c r="F94" s="59">
        <v>0</v>
      </c>
      <c r="G94" s="113">
        <f t="shared" ref="G94:G95" si="10">SUM(H94:J94)</f>
        <v>0</v>
      </c>
      <c r="H94" s="113">
        <v>0</v>
      </c>
      <c r="I94" s="244"/>
      <c r="J94" s="106">
        <v>0</v>
      </c>
      <c r="K94" s="128"/>
      <c r="L94" s="441"/>
      <c r="M94" s="41"/>
      <c r="N94" s="99"/>
      <c r="O94" s="99"/>
      <c r="P94" s="99"/>
    </row>
    <row r="95" spans="1:24">
      <c r="A95" s="539"/>
      <c r="B95" s="529"/>
      <c r="C95" s="530"/>
      <c r="D95" s="77">
        <v>2024</v>
      </c>
      <c r="E95" s="489"/>
      <c r="F95" s="78">
        <v>0</v>
      </c>
      <c r="G95" s="112">
        <f t="shared" si="10"/>
        <v>0</v>
      </c>
      <c r="H95" s="112">
        <v>0</v>
      </c>
      <c r="I95" s="248"/>
      <c r="J95" s="105">
        <v>0</v>
      </c>
      <c r="K95" s="128"/>
      <c r="L95" s="441"/>
      <c r="N95" s="99"/>
      <c r="O95" s="99"/>
      <c r="P95" s="99"/>
    </row>
    <row r="96" spans="1:24">
      <c r="A96" s="539"/>
      <c r="B96" s="529"/>
      <c r="C96" s="530"/>
      <c r="D96" s="138">
        <v>2025</v>
      </c>
      <c r="E96" s="489"/>
      <c r="F96" s="139">
        <v>0</v>
      </c>
      <c r="G96" s="199">
        <f>SUM(H96:J96)</f>
        <v>0</v>
      </c>
      <c r="H96" s="199">
        <v>0</v>
      </c>
      <c r="I96" s="200"/>
      <c r="J96" s="143">
        <v>0</v>
      </c>
      <c r="K96" s="261"/>
      <c r="L96" s="441"/>
      <c r="N96" s="99"/>
      <c r="O96" s="99"/>
      <c r="P96" s="99"/>
    </row>
    <row r="97" spans="1:16">
      <c r="A97" s="540"/>
      <c r="B97" s="531"/>
      <c r="C97" s="532"/>
      <c r="D97" s="271">
        <v>2026</v>
      </c>
      <c r="E97" s="490"/>
      <c r="F97" s="272">
        <v>0</v>
      </c>
      <c r="G97" s="276">
        <f>SUM(H97:J97)</f>
        <v>0</v>
      </c>
      <c r="H97" s="276">
        <v>0</v>
      </c>
      <c r="I97" s="277"/>
      <c r="J97" s="278">
        <v>0</v>
      </c>
      <c r="K97" s="128"/>
      <c r="L97" s="441"/>
      <c r="N97" s="99"/>
      <c r="O97" s="99"/>
      <c r="P97" s="99"/>
    </row>
    <row r="98" spans="1:16" ht="15" customHeight="1">
      <c r="A98" s="538" t="s">
        <v>32</v>
      </c>
      <c r="B98" s="527" t="s">
        <v>121</v>
      </c>
      <c r="C98" s="528"/>
      <c r="D98" s="75">
        <v>2021</v>
      </c>
      <c r="E98" s="488" t="s">
        <v>19</v>
      </c>
      <c r="F98" s="9">
        <v>0</v>
      </c>
      <c r="G98" s="294">
        <f t="shared" ref="G98" si="11">SUM(H98:J98)</f>
        <v>0</v>
      </c>
      <c r="H98" s="294">
        <v>0</v>
      </c>
      <c r="I98" s="85"/>
      <c r="J98" s="86">
        <v>0</v>
      </c>
      <c r="K98" s="293"/>
      <c r="L98" s="441"/>
      <c r="M98" s="41"/>
      <c r="N98" s="99"/>
      <c r="O98" s="99"/>
      <c r="P98" s="99"/>
    </row>
    <row r="99" spans="1:16" ht="15" customHeight="1">
      <c r="A99" s="539"/>
      <c r="B99" s="529"/>
      <c r="C99" s="530"/>
      <c r="D99" s="61">
        <v>2022</v>
      </c>
      <c r="E99" s="489"/>
      <c r="F99" s="13">
        <v>0</v>
      </c>
      <c r="G99" s="90"/>
      <c r="H99" s="90">
        <v>0</v>
      </c>
      <c r="I99" s="243"/>
      <c r="J99" s="104">
        <v>0</v>
      </c>
      <c r="K99" s="293"/>
      <c r="L99" s="441"/>
      <c r="M99" s="41"/>
      <c r="N99" s="99"/>
      <c r="O99" s="99"/>
      <c r="P99" s="99"/>
    </row>
    <row r="100" spans="1:16" ht="15" customHeight="1">
      <c r="A100" s="539"/>
      <c r="B100" s="529"/>
      <c r="C100" s="530"/>
      <c r="D100" s="60">
        <v>2023</v>
      </c>
      <c r="E100" s="489"/>
      <c r="F100" s="59">
        <v>1</v>
      </c>
      <c r="G100" s="113">
        <f t="shared" ref="G100:G101" si="12">SUM(H100:J100)</f>
        <v>19669.21</v>
      </c>
      <c r="H100" s="113">
        <v>19494.009999999998</v>
      </c>
      <c r="I100" s="244"/>
      <c r="J100" s="106">
        <v>175.2</v>
      </c>
      <c r="K100" s="293"/>
      <c r="L100" s="441"/>
      <c r="M100" s="41"/>
      <c r="N100" s="99"/>
      <c r="O100" s="99"/>
      <c r="P100" s="99"/>
    </row>
    <row r="101" spans="1:16">
      <c r="A101" s="539"/>
      <c r="B101" s="529"/>
      <c r="C101" s="530"/>
      <c r="D101" s="77">
        <v>2024</v>
      </c>
      <c r="E101" s="489"/>
      <c r="F101" s="78">
        <v>0</v>
      </c>
      <c r="G101" s="112">
        <f t="shared" si="12"/>
        <v>0</v>
      </c>
      <c r="H101" s="112">
        <v>0</v>
      </c>
      <c r="I101" s="248"/>
      <c r="J101" s="105">
        <v>0</v>
      </c>
      <c r="K101" s="293"/>
      <c r="L101" s="441"/>
      <c r="N101" s="99"/>
      <c r="O101" s="99"/>
      <c r="P101" s="99"/>
    </row>
    <row r="102" spans="1:16">
      <c r="A102" s="539"/>
      <c r="B102" s="529"/>
      <c r="C102" s="530"/>
      <c r="D102" s="138">
        <v>2025</v>
      </c>
      <c r="E102" s="489"/>
      <c r="F102" s="139">
        <v>0</v>
      </c>
      <c r="G102" s="199">
        <f>SUM(H102:J102)</f>
        <v>0</v>
      </c>
      <c r="H102" s="199">
        <v>0</v>
      </c>
      <c r="I102" s="200"/>
      <c r="J102" s="143">
        <v>0</v>
      </c>
      <c r="K102" s="293"/>
      <c r="L102" s="441"/>
      <c r="N102" s="99"/>
      <c r="O102" s="99"/>
      <c r="P102" s="99"/>
    </row>
    <row r="103" spans="1:16">
      <c r="A103" s="540"/>
      <c r="B103" s="531"/>
      <c r="C103" s="532"/>
      <c r="D103" s="271">
        <v>2026</v>
      </c>
      <c r="E103" s="490"/>
      <c r="F103" s="272">
        <v>0</v>
      </c>
      <c r="G103" s="276">
        <f>SUM(H103:J103)</f>
        <v>0</v>
      </c>
      <c r="H103" s="276">
        <v>0</v>
      </c>
      <c r="I103" s="277"/>
      <c r="J103" s="278">
        <v>0</v>
      </c>
      <c r="K103" s="293"/>
      <c r="L103" s="441"/>
      <c r="N103" s="99"/>
      <c r="O103" s="99"/>
      <c r="P103" s="99"/>
    </row>
    <row r="104" spans="1:16" ht="15" hidden="1" customHeight="1">
      <c r="A104" s="440" t="s">
        <v>139</v>
      </c>
      <c r="B104" s="527" t="s">
        <v>140</v>
      </c>
      <c r="C104" s="528"/>
      <c r="D104" s="26">
        <v>2021</v>
      </c>
      <c r="E104" s="488" t="s">
        <v>19</v>
      </c>
      <c r="F104" s="9">
        <v>0</v>
      </c>
      <c r="G104" s="240">
        <f t="shared" si="8"/>
        <v>0</v>
      </c>
      <c r="H104" s="240">
        <v>0</v>
      </c>
      <c r="I104" s="85"/>
      <c r="J104" s="86">
        <v>0</v>
      </c>
      <c r="K104" s="18"/>
      <c r="L104" s="441"/>
      <c r="M104" s="41"/>
      <c r="N104" s="99"/>
      <c r="O104" s="99"/>
      <c r="P104" s="99"/>
    </row>
    <row r="105" spans="1:16" ht="15" hidden="1" customHeight="1">
      <c r="A105" s="441"/>
      <c r="B105" s="529"/>
      <c r="C105" s="530"/>
      <c r="D105" s="61">
        <v>2022</v>
      </c>
      <c r="E105" s="489"/>
      <c r="F105" s="13">
        <v>0</v>
      </c>
      <c r="G105" s="90"/>
      <c r="H105" s="90">
        <v>0</v>
      </c>
      <c r="I105" s="243"/>
      <c r="J105" s="104">
        <v>0</v>
      </c>
      <c r="K105" s="18"/>
      <c r="L105" s="441"/>
      <c r="M105" s="41"/>
      <c r="N105" s="99"/>
      <c r="O105" s="99"/>
      <c r="P105" s="99"/>
    </row>
    <row r="106" spans="1:16" ht="15" hidden="1" customHeight="1">
      <c r="A106" s="441"/>
      <c r="B106" s="529"/>
      <c r="C106" s="530"/>
      <c r="D106" s="60">
        <v>2023</v>
      </c>
      <c r="E106" s="489"/>
      <c r="F106" s="59">
        <v>1</v>
      </c>
      <c r="G106" s="113">
        <f t="shared" si="8"/>
        <v>0</v>
      </c>
      <c r="H106" s="113"/>
      <c r="I106" s="244"/>
      <c r="J106" s="106"/>
      <c r="K106" s="18"/>
      <c r="L106" s="441"/>
      <c r="M106" s="41"/>
      <c r="N106" s="99"/>
      <c r="O106" s="99"/>
      <c r="P106" s="99"/>
    </row>
    <row r="107" spans="1:16" hidden="1">
      <c r="A107" s="441"/>
      <c r="B107" s="529"/>
      <c r="C107" s="530"/>
      <c r="D107" s="77">
        <v>2024</v>
      </c>
      <c r="E107" s="489"/>
      <c r="F107" s="78">
        <v>1</v>
      </c>
      <c r="G107" s="112">
        <f t="shared" si="8"/>
        <v>0</v>
      </c>
      <c r="H107" s="112">
        <v>0</v>
      </c>
      <c r="I107" s="248"/>
      <c r="J107" s="105">
        <v>0</v>
      </c>
      <c r="K107" s="72"/>
      <c r="L107" s="56"/>
      <c r="N107" s="99"/>
      <c r="O107" s="99"/>
      <c r="P107" s="99"/>
    </row>
    <row r="108" spans="1:16" hidden="1">
      <c r="A108" s="441"/>
      <c r="B108" s="529"/>
      <c r="C108" s="530"/>
      <c r="D108" s="138">
        <v>2025</v>
      </c>
      <c r="E108" s="489"/>
      <c r="F108" s="139">
        <v>0</v>
      </c>
      <c r="G108" s="199">
        <f>SUM(H108:J108)</f>
        <v>0</v>
      </c>
      <c r="H108" s="199">
        <v>0</v>
      </c>
      <c r="I108" s="200"/>
      <c r="J108" s="143">
        <v>0</v>
      </c>
      <c r="K108" s="261"/>
      <c r="L108" s="56"/>
      <c r="N108" s="99"/>
      <c r="O108" s="99"/>
      <c r="P108" s="99"/>
    </row>
    <row r="109" spans="1:16" hidden="1">
      <c r="A109" s="442"/>
      <c r="B109" s="531"/>
      <c r="C109" s="532"/>
      <c r="D109" s="271">
        <v>2026</v>
      </c>
      <c r="E109" s="490"/>
      <c r="F109" s="272">
        <v>0</v>
      </c>
      <c r="G109" s="276">
        <f>SUM(H109:J109)</f>
        <v>0</v>
      </c>
      <c r="H109" s="276">
        <v>0</v>
      </c>
      <c r="I109" s="277"/>
      <c r="J109" s="278">
        <v>0</v>
      </c>
      <c r="K109" s="128"/>
      <c r="L109" s="56"/>
      <c r="N109" s="99"/>
      <c r="O109" s="99"/>
      <c r="P109" s="99"/>
    </row>
    <row r="110" spans="1:16" ht="15.75" customHeight="1">
      <c r="A110" s="447" t="s">
        <v>90</v>
      </c>
      <c r="B110" s="448"/>
      <c r="C110" s="449"/>
      <c r="D110" s="115">
        <v>2021</v>
      </c>
      <c r="E110" s="116"/>
      <c r="F110" s="117">
        <f>F75+F80+F86+F92+F104</f>
        <v>0</v>
      </c>
      <c r="G110" s="118">
        <f>H110+I110</f>
        <v>0</v>
      </c>
      <c r="H110" s="118">
        <f>H75+H80+H86+H104</f>
        <v>0</v>
      </c>
      <c r="I110" s="457">
        <f>J75+J80+J86+J104+J93</f>
        <v>0</v>
      </c>
      <c r="J110" s="458"/>
      <c r="K110" s="103">
        <v>112</v>
      </c>
      <c r="L110" s="32" t="s">
        <v>39</v>
      </c>
      <c r="M110" s="42"/>
      <c r="N110" s="99"/>
      <c r="O110" s="99"/>
      <c r="P110" s="99"/>
    </row>
    <row r="111" spans="1:16" ht="15.75" customHeight="1">
      <c r="A111" s="450"/>
      <c r="B111" s="451"/>
      <c r="C111" s="452"/>
      <c r="D111" s="119">
        <v>2022</v>
      </c>
      <c r="E111" s="116"/>
      <c r="F111" s="159">
        <f>F76+F81+F87+F93+F105</f>
        <v>1</v>
      </c>
      <c r="G111" s="162">
        <f t="shared" ref="G111:G113" si="13">H111+I111</f>
        <v>19072.7</v>
      </c>
      <c r="H111" s="162">
        <f>H76+H81+H87+H105</f>
        <v>15724.6</v>
      </c>
      <c r="I111" s="579">
        <f>J76+J81+J87+J105</f>
        <v>3348.1000000000004</v>
      </c>
      <c r="J111" s="580"/>
      <c r="K111" s="103">
        <v>112</v>
      </c>
      <c r="L111" s="32" t="s">
        <v>39</v>
      </c>
      <c r="M111" s="42"/>
      <c r="N111" s="99"/>
      <c r="O111" s="99"/>
      <c r="P111" s="99"/>
    </row>
    <row r="112" spans="1:16" ht="15.75" customHeight="1">
      <c r="A112" s="450"/>
      <c r="B112" s="451"/>
      <c r="C112" s="452"/>
      <c r="D112" s="120">
        <v>2023</v>
      </c>
      <c r="E112" s="116"/>
      <c r="F112" s="158">
        <f>F77+F82+F88+F94+F106</f>
        <v>1</v>
      </c>
      <c r="G112" s="151">
        <v>19669.21</v>
      </c>
      <c r="H112" s="151">
        <f>H77+H82+H88+H106+H100</f>
        <v>19494.009999999998</v>
      </c>
      <c r="I112" s="461">
        <v>175.2</v>
      </c>
      <c r="J112" s="462"/>
      <c r="K112" s="103">
        <v>112</v>
      </c>
      <c r="L112" s="32" t="s">
        <v>39</v>
      </c>
      <c r="M112" s="42"/>
      <c r="N112" s="99"/>
      <c r="O112" s="99"/>
      <c r="P112" s="99"/>
    </row>
    <row r="113" spans="1:16" ht="15.75" customHeight="1">
      <c r="A113" s="450"/>
      <c r="B113" s="451"/>
      <c r="C113" s="452"/>
      <c r="D113" s="121">
        <v>2024</v>
      </c>
      <c r="E113" s="116"/>
      <c r="F113" s="161">
        <v>0</v>
      </c>
      <c r="G113" s="288">
        <f t="shared" si="13"/>
        <v>0</v>
      </c>
      <c r="H113" s="288">
        <f>H78+H83+H89+H107</f>
        <v>0</v>
      </c>
      <c r="I113" s="463">
        <f>J83+J89+J95+J101</f>
        <v>0</v>
      </c>
      <c r="J113" s="464"/>
      <c r="K113" s="103">
        <v>112</v>
      </c>
      <c r="L113" s="32" t="s">
        <v>39</v>
      </c>
      <c r="M113" s="42"/>
      <c r="N113" s="99"/>
      <c r="O113" s="99"/>
      <c r="P113" s="99"/>
    </row>
    <row r="114" spans="1:16">
      <c r="A114" s="450"/>
      <c r="B114" s="451"/>
      <c r="C114" s="452"/>
      <c r="D114" s="146">
        <v>2025</v>
      </c>
      <c r="E114" s="116"/>
      <c r="F114" s="144">
        <f>F78+F84+F90+F96+F108</f>
        <v>0</v>
      </c>
      <c r="G114" s="174">
        <f>SUM(H114:J114)</f>
        <v>0</v>
      </c>
      <c r="H114" s="174">
        <f>H78+H84+H90+H96+H108</f>
        <v>0</v>
      </c>
      <c r="I114" s="249"/>
      <c r="J114" s="145">
        <f>J78+J84+J90+J96+J108</f>
        <v>0</v>
      </c>
      <c r="K114" s="261"/>
      <c r="L114" s="56"/>
      <c r="N114" s="99"/>
      <c r="O114" s="99"/>
      <c r="P114" s="99"/>
    </row>
    <row r="115" spans="1:16">
      <c r="A115" s="453"/>
      <c r="B115" s="454"/>
      <c r="C115" s="455"/>
      <c r="D115" s="279">
        <v>2026</v>
      </c>
      <c r="E115" s="116"/>
      <c r="F115" s="280">
        <f>F79+F85+F91+F97+F109</f>
        <v>0</v>
      </c>
      <c r="G115" s="281">
        <f>G85+G91+G97+G109</f>
        <v>0</v>
      </c>
      <c r="H115" s="281">
        <f>H85+H92+H97+H109</f>
        <v>0</v>
      </c>
      <c r="I115" s="282"/>
      <c r="J115" s="283">
        <f>J85+J92+J97+J109</f>
        <v>0</v>
      </c>
      <c r="K115" s="128"/>
      <c r="L115" s="56"/>
      <c r="N115" s="99"/>
      <c r="O115" s="99"/>
      <c r="P115" s="99"/>
    </row>
    <row r="116" spans="1:16" ht="15" customHeight="1">
      <c r="A116" s="578" t="s">
        <v>28</v>
      </c>
      <c r="B116" s="578"/>
      <c r="C116" s="578"/>
      <c r="D116" s="578"/>
      <c r="E116" s="578"/>
      <c r="F116" s="578"/>
      <c r="G116" s="578"/>
      <c r="H116" s="578"/>
      <c r="I116" s="578"/>
      <c r="J116" s="578"/>
      <c r="K116" s="54"/>
      <c r="L116" s="54"/>
      <c r="M116" s="41"/>
      <c r="N116" s="99"/>
      <c r="O116" s="99"/>
      <c r="P116" s="99"/>
    </row>
    <row r="117" spans="1:16" ht="17.25" hidden="1" customHeight="1">
      <c r="A117" s="535" t="s">
        <v>30</v>
      </c>
      <c r="B117" s="527" t="s">
        <v>18</v>
      </c>
      <c r="C117" s="528"/>
      <c r="D117" s="26">
        <v>2021</v>
      </c>
      <c r="E117" s="488" t="s">
        <v>19</v>
      </c>
      <c r="F117" s="21">
        <v>0</v>
      </c>
      <c r="G117" s="19">
        <f t="shared" ref="G117:G124" si="14">SUM(H117:J117)</f>
        <v>0</v>
      </c>
      <c r="H117" s="19">
        <v>0</v>
      </c>
      <c r="I117" s="45"/>
      <c r="J117" s="46">
        <v>0</v>
      </c>
      <c r="K117" s="576">
        <v>112</v>
      </c>
      <c r="L117" s="440" t="s">
        <v>39</v>
      </c>
      <c r="M117" s="41"/>
      <c r="N117" s="99"/>
      <c r="O117" s="99"/>
      <c r="P117" s="99"/>
    </row>
    <row r="118" spans="1:16" ht="15" hidden="1" customHeight="1">
      <c r="A118" s="536"/>
      <c r="B118" s="529"/>
      <c r="C118" s="530"/>
      <c r="D118" s="61">
        <v>2022</v>
      </c>
      <c r="E118" s="489"/>
      <c r="F118" s="36">
        <v>0</v>
      </c>
      <c r="G118" s="20">
        <f>SUM(H118:J118)</f>
        <v>0</v>
      </c>
      <c r="H118" s="20">
        <v>0</v>
      </c>
      <c r="I118" s="43"/>
      <c r="J118" s="44">
        <v>0</v>
      </c>
      <c r="K118" s="576"/>
      <c r="L118" s="441"/>
      <c r="M118" s="41"/>
      <c r="N118" s="99"/>
      <c r="O118" s="99"/>
      <c r="P118" s="99"/>
    </row>
    <row r="119" spans="1:16" ht="15" hidden="1" customHeight="1">
      <c r="A119" s="536"/>
      <c r="B119" s="529"/>
      <c r="C119" s="530"/>
      <c r="D119" s="60">
        <v>2023</v>
      </c>
      <c r="E119" s="489"/>
      <c r="F119" s="59">
        <v>0</v>
      </c>
      <c r="G119" s="19">
        <f t="shared" si="14"/>
        <v>0</v>
      </c>
      <c r="H119" s="19">
        <v>0</v>
      </c>
      <c r="I119" s="45"/>
      <c r="J119" s="46">
        <v>0</v>
      </c>
      <c r="K119" s="576"/>
      <c r="L119" s="441"/>
      <c r="M119" s="41"/>
      <c r="N119" s="99"/>
      <c r="O119" s="99"/>
      <c r="P119" s="99"/>
    </row>
    <row r="120" spans="1:16" ht="15" hidden="1" customHeight="1">
      <c r="A120" s="536"/>
      <c r="B120" s="529"/>
      <c r="C120" s="530"/>
      <c r="D120" s="77">
        <v>2024</v>
      </c>
      <c r="E120" s="489"/>
      <c r="F120" s="78">
        <v>0</v>
      </c>
      <c r="G120" s="70">
        <f>SUM(H120:J120)</f>
        <v>0</v>
      </c>
      <c r="H120" s="70">
        <v>0</v>
      </c>
      <c r="I120" s="45"/>
      <c r="J120" s="46">
        <v>0</v>
      </c>
      <c r="K120" s="72"/>
      <c r="L120" s="441"/>
      <c r="N120" s="99"/>
      <c r="O120" s="99"/>
      <c r="P120" s="99"/>
    </row>
    <row r="121" spans="1:16" ht="15" hidden="1" customHeight="1">
      <c r="A121" s="537"/>
      <c r="B121" s="531"/>
      <c r="C121" s="532"/>
      <c r="D121" s="138">
        <v>2025</v>
      </c>
      <c r="E121" s="490"/>
      <c r="F121" s="139">
        <v>0</v>
      </c>
      <c r="G121" s="141">
        <f>SUM(H121:J121)</f>
        <v>0</v>
      </c>
      <c r="H121" s="141">
        <v>0</v>
      </c>
      <c r="I121" s="142"/>
      <c r="J121" s="143">
        <v>0</v>
      </c>
      <c r="K121" s="128"/>
      <c r="L121" s="441"/>
      <c r="N121" s="99"/>
      <c r="O121" s="99"/>
      <c r="P121" s="99"/>
    </row>
    <row r="122" spans="1:16" ht="15.75" customHeight="1">
      <c r="A122" s="535" t="s">
        <v>30</v>
      </c>
      <c r="B122" s="527" t="s">
        <v>34</v>
      </c>
      <c r="C122" s="528"/>
      <c r="D122" s="37">
        <v>2021</v>
      </c>
      <c r="E122" s="488" t="s">
        <v>19</v>
      </c>
      <c r="F122" s="49">
        <v>0</v>
      </c>
      <c r="G122" s="240">
        <f t="shared" si="14"/>
        <v>0</v>
      </c>
      <c r="H122" s="240">
        <v>0</v>
      </c>
      <c r="I122" s="85"/>
      <c r="J122" s="86">
        <v>0</v>
      </c>
      <c r="K122" s="488">
        <v>112</v>
      </c>
      <c r="L122" s="441"/>
      <c r="M122" s="41">
        <v>10.8</v>
      </c>
      <c r="N122" s="99"/>
      <c r="O122" s="99"/>
      <c r="P122" s="99"/>
    </row>
    <row r="123" spans="1:16" ht="15.75" customHeight="1">
      <c r="A123" s="536"/>
      <c r="B123" s="529"/>
      <c r="C123" s="530"/>
      <c r="D123" s="61">
        <v>2022</v>
      </c>
      <c r="E123" s="489"/>
      <c r="F123" s="13">
        <v>1</v>
      </c>
      <c r="G123" s="240">
        <f t="shared" si="14"/>
        <v>0</v>
      </c>
      <c r="H123" s="240">
        <v>0</v>
      </c>
      <c r="I123" s="85"/>
      <c r="J123" s="86">
        <v>0</v>
      </c>
      <c r="K123" s="489"/>
      <c r="L123" s="441"/>
      <c r="M123" s="41"/>
      <c r="N123" s="99"/>
      <c r="O123" s="99"/>
      <c r="P123" s="99"/>
    </row>
    <row r="124" spans="1:16" ht="15.75" customHeight="1">
      <c r="A124" s="536"/>
      <c r="B124" s="529"/>
      <c r="C124" s="530"/>
      <c r="D124" s="60">
        <v>2023</v>
      </c>
      <c r="E124" s="489"/>
      <c r="F124" s="58">
        <v>0</v>
      </c>
      <c r="G124" s="240">
        <f t="shared" si="14"/>
        <v>0</v>
      </c>
      <c r="H124" s="240">
        <v>0</v>
      </c>
      <c r="I124" s="85"/>
      <c r="J124" s="86">
        <v>0</v>
      </c>
      <c r="K124" s="489"/>
      <c r="L124" s="441"/>
      <c r="M124" s="41"/>
      <c r="N124" s="99"/>
      <c r="O124" s="99"/>
      <c r="P124" s="99"/>
    </row>
    <row r="125" spans="1:16">
      <c r="A125" s="536"/>
      <c r="B125" s="529"/>
      <c r="C125" s="530"/>
      <c r="D125" s="77">
        <v>2024</v>
      </c>
      <c r="E125" s="489"/>
      <c r="F125" s="78">
        <v>0</v>
      </c>
      <c r="G125" s="240">
        <f>SUM(H125:J125)</f>
        <v>0</v>
      </c>
      <c r="H125" s="240">
        <v>0</v>
      </c>
      <c r="I125" s="85"/>
      <c r="J125" s="86">
        <v>0</v>
      </c>
      <c r="K125" s="72"/>
      <c r="L125" s="441"/>
      <c r="N125" s="99"/>
      <c r="O125" s="99"/>
      <c r="P125" s="99"/>
    </row>
    <row r="126" spans="1:16">
      <c r="A126" s="536"/>
      <c r="B126" s="529"/>
      <c r="C126" s="530"/>
      <c r="D126" s="138">
        <v>2025</v>
      </c>
      <c r="E126" s="489"/>
      <c r="F126" s="139">
        <v>0</v>
      </c>
      <c r="G126" s="199">
        <f>SUM(H126:J126)</f>
        <v>0</v>
      </c>
      <c r="H126" s="199">
        <v>0</v>
      </c>
      <c r="I126" s="200"/>
      <c r="J126" s="143">
        <v>0</v>
      </c>
      <c r="K126" s="261"/>
      <c r="L126" s="441"/>
      <c r="N126" s="99"/>
      <c r="O126" s="99"/>
      <c r="P126" s="99"/>
    </row>
    <row r="127" spans="1:16">
      <c r="A127" s="537"/>
      <c r="B127" s="531"/>
      <c r="C127" s="532"/>
      <c r="D127" s="271">
        <v>2026</v>
      </c>
      <c r="E127" s="490"/>
      <c r="F127" s="272">
        <v>0</v>
      </c>
      <c r="G127" s="276">
        <f>SUM(H127:J127)</f>
        <v>0</v>
      </c>
      <c r="H127" s="276">
        <v>0</v>
      </c>
      <c r="I127" s="277"/>
      <c r="J127" s="278">
        <v>0</v>
      </c>
      <c r="K127" s="128"/>
      <c r="L127" s="441"/>
      <c r="N127" s="99"/>
      <c r="O127" s="99"/>
      <c r="P127" s="99"/>
    </row>
    <row r="128" spans="1:16" ht="20.25" customHeight="1">
      <c r="A128" s="538" t="s">
        <v>36</v>
      </c>
      <c r="B128" s="527" t="s">
        <v>57</v>
      </c>
      <c r="C128" s="528"/>
      <c r="D128" s="75">
        <v>2021</v>
      </c>
      <c r="E128" s="488" t="s">
        <v>19</v>
      </c>
      <c r="F128" s="57">
        <v>1</v>
      </c>
      <c r="G128" s="240">
        <f t="shared" ref="G128:G133" si="15">SUM(H128:J128)</f>
        <v>975.87</v>
      </c>
      <c r="H128" s="240">
        <v>0</v>
      </c>
      <c r="I128" s="85"/>
      <c r="J128" s="86">
        <v>975.87</v>
      </c>
      <c r="K128" s="488">
        <v>112</v>
      </c>
      <c r="L128" s="56"/>
      <c r="M128" s="41"/>
      <c r="N128" s="99"/>
      <c r="O128" s="99"/>
      <c r="P128" s="99"/>
    </row>
    <row r="129" spans="1:16" ht="20.25" customHeight="1">
      <c r="A129" s="539"/>
      <c r="B129" s="529"/>
      <c r="C129" s="530"/>
      <c r="D129" s="61">
        <v>2022</v>
      </c>
      <c r="E129" s="489"/>
      <c r="F129" s="13">
        <v>0</v>
      </c>
      <c r="G129" s="90">
        <f t="shared" si="15"/>
        <v>0</v>
      </c>
      <c r="H129" s="90">
        <v>0</v>
      </c>
      <c r="I129" s="243"/>
      <c r="J129" s="104">
        <v>0</v>
      </c>
      <c r="K129" s="489"/>
      <c r="L129" s="56"/>
      <c r="M129" s="41"/>
      <c r="N129" s="99"/>
      <c r="O129" s="99"/>
      <c r="P129" s="99"/>
    </row>
    <row r="130" spans="1:16" ht="20.25" customHeight="1">
      <c r="A130" s="539"/>
      <c r="B130" s="529"/>
      <c r="C130" s="530"/>
      <c r="D130" s="60">
        <v>2023</v>
      </c>
      <c r="E130" s="489"/>
      <c r="F130" s="62" t="s">
        <v>60</v>
      </c>
      <c r="G130" s="111">
        <f t="shared" si="15"/>
        <v>0</v>
      </c>
      <c r="H130" s="240">
        <v>0</v>
      </c>
      <c r="I130" s="250"/>
      <c r="J130" s="251">
        <v>0</v>
      </c>
      <c r="K130" s="489"/>
      <c r="L130" s="56"/>
      <c r="M130" s="42">
        <f>G128+G106+G87+G76+G56+G26+G20+G14</f>
        <v>22590.169590000001</v>
      </c>
      <c r="N130" s="99"/>
      <c r="O130" s="99"/>
      <c r="P130" s="99"/>
    </row>
    <row r="131" spans="1:16">
      <c r="A131" s="539"/>
      <c r="B131" s="529"/>
      <c r="C131" s="530"/>
      <c r="D131" s="77">
        <v>2024</v>
      </c>
      <c r="E131" s="489"/>
      <c r="F131" s="78">
        <v>0</v>
      </c>
      <c r="G131" s="112">
        <f t="shared" si="15"/>
        <v>0</v>
      </c>
      <c r="H131" s="112">
        <v>0</v>
      </c>
      <c r="I131" s="248"/>
      <c r="J131" s="105">
        <v>0</v>
      </c>
      <c r="K131" s="150"/>
      <c r="L131" s="56"/>
      <c r="N131" s="99"/>
      <c r="O131" s="99"/>
      <c r="P131" s="99"/>
    </row>
    <row r="132" spans="1:16">
      <c r="A132" s="539"/>
      <c r="B132" s="529"/>
      <c r="C132" s="530"/>
      <c r="D132" s="138">
        <v>2025</v>
      </c>
      <c r="E132" s="489"/>
      <c r="F132" s="139">
        <v>0</v>
      </c>
      <c r="G132" s="199">
        <f t="shared" ref="G132" si="16">SUM(H132:J132)</f>
        <v>0</v>
      </c>
      <c r="H132" s="199">
        <v>0</v>
      </c>
      <c r="I132" s="200"/>
      <c r="J132" s="143">
        <v>0</v>
      </c>
      <c r="K132" s="261"/>
      <c r="L132" s="56"/>
      <c r="N132" s="99"/>
      <c r="O132" s="99"/>
      <c r="P132" s="99"/>
    </row>
    <row r="133" spans="1:16">
      <c r="A133" s="540"/>
      <c r="B133" s="531"/>
      <c r="C133" s="532"/>
      <c r="D133" s="271">
        <v>2026</v>
      </c>
      <c r="E133" s="490"/>
      <c r="F133" s="272">
        <v>0</v>
      </c>
      <c r="G133" s="276">
        <f t="shared" si="15"/>
        <v>0</v>
      </c>
      <c r="H133" s="276">
        <v>0</v>
      </c>
      <c r="I133" s="277"/>
      <c r="J133" s="278">
        <v>0</v>
      </c>
      <c r="K133" s="128"/>
      <c r="L133" s="56"/>
      <c r="N133" s="99"/>
      <c r="O133" s="99"/>
      <c r="P133" s="99"/>
    </row>
    <row r="134" spans="1:16" ht="15" customHeight="1">
      <c r="A134" s="538" t="s">
        <v>158</v>
      </c>
      <c r="B134" s="527" t="s">
        <v>121</v>
      </c>
      <c r="C134" s="528"/>
      <c r="D134" s="75">
        <v>2021</v>
      </c>
      <c r="E134" s="488" t="s">
        <v>19</v>
      </c>
      <c r="F134" s="9">
        <v>0</v>
      </c>
      <c r="G134" s="240">
        <f t="shared" ref="G134" si="17">SUM(H134:J134)</f>
        <v>0</v>
      </c>
      <c r="H134" s="240">
        <v>0</v>
      </c>
      <c r="I134" s="85"/>
      <c r="J134" s="86">
        <v>0</v>
      </c>
      <c r="K134" s="128"/>
      <c r="L134" s="56"/>
      <c r="M134" s="41"/>
      <c r="N134" s="99"/>
      <c r="O134" s="99"/>
      <c r="P134" s="99"/>
    </row>
    <row r="135" spans="1:16" ht="15" customHeight="1">
      <c r="A135" s="539"/>
      <c r="B135" s="529"/>
      <c r="C135" s="530"/>
      <c r="D135" s="61">
        <v>2022</v>
      </c>
      <c r="E135" s="489"/>
      <c r="F135" s="13">
        <v>0</v>
      </c>
      <c r="G135" s="90"/>
      <c r="H135" s="90">
        <v>0</v>
      </c>
      <c r="I135" s="243"/>
      <c r="J135" s="104">
        <v>0</v>
      </c>
      <c r="K135" s="128"/>
      <c r="L135" s="56"/>
      <c r="M135" s="41"/>
      <c r="N135" s="99"/>
      <c r="O135" s="99"/>
      <c r="P135" s="99"/>
    </row>
    <row r="136" spans="1:16" ht="15" customHeight="1">
      <c r="A136" s="539"/>
      <c r="B136" s="529"/>
      <c r="C136" s="530"/>
      <c r="D136" s="60">
        <v>2023</v>
      </c>
      <c r="E136" s="489"/>
      <c r="F136" s="59">
        <v>1</v>
      </c>
      <c r="G136" s="113">
        <f t="shared" ref="G136:G137" si="18">SUM(H136:J136)</f>
        <v>0</v>
      </c>
      <c r="H136" s="113">
        <v>0</v>
      </c>
      <c r="I136" s="244"/>
      <c r="J136" s="106">
        <v>0</v>
      </c>
      <c r="K136" s="128"/>
      <c r="L136" s="56"/>
      <c r="M136" s="41"/>
      <c r="N136" s="99"/>
      <c r="O136" s="99"/>
      <c r="P136" s="99"/>
    </row>
    <row r="137" spans="1:16">
      <c r="A137" s="539"/>
      <c r="B137" s="529"/>
      <c r="C137" s="530"/>
      <c r="D137" s="77">
        <v>2024</v>
      </c>
      <c r="E137" s="489"/>
      <c r="F137" s="78">
        <v>0</v>
      </c>
      <c r="G137" s="112">
        <f t="shared" si="18"/>
        <v>0</v>
      </c>
      <c r="H137" s="112">
        <v>0</v>
      </c>
      <c r="I137" s="248"/>
      <c r="J137" s="105">
        <v>0</v>
      </c>
      <c r="K137" s="128"/>
      <c r="L137" s="56"/>
      <c r="N137" s="99"/>
      <c r="O137" s="99"/>
      <c r="P137" s="99"/>
    </row>
    <row r="138" spans="1:16">
      <c r="A138" s="539"/>
      <c r="B138" s="529"/>
      <c r="C138" s="530"/>
      <c r="D138" s="138">
        <v>2025</v>
      </c>
      <c r="E138" s="489"/>
      <c r="F138" s="139">
        <v>0</v>
      </c>
      <c r="G138" s="199">
        <f>SUM(H138:J138)</f>
        <v>0</v>
      </c>
      <c r="H138" s="199">
        <v>0</v>
      </c>
      <c r="I138" s="200"/>
      <c r="J138" s="143">
        <v>0</v>
      </c>
      <c r="K138" s="261"/>
      <c r="L138" s="56"/>
      <c r="N138" s="99"/>
      <c r="O138" s="99"/>
      <c r="P138" s="99"/>
    </row>
    <row r="139" spans="1:16">
      <c r="A139" s="540"/>
      <c r="B139" s="531"/>
      <c r="C139" s="532"/>
      <c r="D139" s="271">
        <v>2026</v>
      </c>
      <c r="E139" s="490"/>
      <c r="F139" s="272">
        <v>0</v>
      </c>
      <c r="G139" s="276">
        <f>SUM(H139:J139)</f>
        <v>0</v>
      </c>
      <c r="H139" s="276">
        <v>0</v>
      </c>
      <c r="I139" s="277"/>
      <c r="J139" s="278">
        <v>0</v>
      </c>
      <c r="K139" s="128"/>
      <c r="L139" s="56"/>
      <c r="N139" s="99"/>
      <c r="O139" s="99"/>
      <c r="P139" s="99"/>
    </row>
    <row r="140" spans="1:16" ht="15.75" customHeight="1">
      <c r="A140" s="447" t="s">
        <v>91</v>
      </c>
      <c r="B140" s="448"/>
      <c r="C140" s="449"/>
      <c r="D140" s="115">
        <v>2021</v>
      </c>
      <c r="E140" s="116"/>
      <c r="F140" s="295">
        <v>1</v>
      </c>
      <c r="G140" s="118">
        <f>SUM(G128:G139)</f>
        <v>975.87</v>
      </c>
      <c r="H140" s="276">
        <v>0</v>
      </c>
      <c r="I140" s="559">
        <v>0</v>
      </c>
      <c r="J140" s="560"/>
      <c r="K140" s="103">
        <v>112</v>
      </c>
      <c r="L140" s="32" t="s">
        <v>39</v>
      </c>
      <c r="M140" s="42"/>
      <c r="N140" s="99"/>
      <c r="O140" s="99"/>
      <c r="P140" s="99"/>
    </row>
    <row r="141" spans="1:16" ht="15.75" customHeight="1">
      <c r="A141" s="450"/>
      <c r="B141" s="451"/>
      <c r="C141" s="452"/>
      <c r="D141" s="119">
        <v>2022</v>
      </c>
      <c r="E141" s="116"/>
      <c r="F141" s="292">
        <v>1</v>
      </c>
      <c r="G141" s="327" t="s">
        <v>31</v>
      </c>
      <c r="H141" s="276">
        <v>0</v>
      </c>
      <c r="I141" s="559">
        <v>0</v>
      </c>
      <c r="J141" s="560"/>
      <c r="K141" s="103">
        <v>112</v>
      </c>
      <c r="L141" s="32" t="s">
        <v>39</v>
      </c>
      <c r="M141" s="42"/>
      <c r="N141" s="99"/>
      <c r="O141" s="99"/>
      <c r="P141" s="99"/>
    </row>
    <row r="142" spans="1:16" ht="15.75" customHeight="1">
      <c r="A142" s="450"/>
      <c r="B142" s="451"/>
      <c r="C142" s="452"/>
      <c r="D142" s="120">
        <v>2023</v>
      </c>
      <c r="E142" s="116"/>
      <c r="F142" s="158">
        <v>1</v>
      </c>
      <c r="G142" s="328" t="s">
        <v>31</v>
      </c>
      <c r="H142" s="276">
        <v>0</v>
      </c>
      <c r="I142" s="559">
        <v>0</v>
      </c>
      <c r="J142" s="560"/>
      <c r="K142" s="103">
        <v>112</v>
      </c>
      <c r="L142" s="32" t="s">
        <v>39</v>
      </c>
      <c r="M142" s="42"/>
      <c r="N142" s="99"/>
      <c r="O142" s="99"/>
      <c r="P142" s="99"/>
    </row>
    <row r="143" spans="1:16" ht="15.75" customHeight="1">
      <c r="A143" s="450"/>
      <c r="B143" s="451"/>
      <c r="C143" s="452"/>
      <c r="D143" s="121">
        <v>2024</v>
      </c>
      <c r="E143" s="116"/>
      <c r="F143" s="161">
        <v>0</v>
      </c>
      <c r="G143" s="327" t="s">
        <v>31</v>
      </c>
      <c r="H143" s="276">
        <v>0</v>
      </c>
      <c r="I143" s="559">
        <v>0</v>
      </c>
      <c r="J143" s="560"/>
      <c r="K143" s="103">
        <v>112</v>
      </c>
      <c r="L143" s="32" t="s">
        <v>39</v>
      </c>
      <c r="M143" s="42"/>
      <c r="N143" s="99"/>
      <c r="O143" s="99"/>
      <c r="P143" s="99"/>
    </row>
    <row r="144" spans="1:16">
      <c r="A144" s="450"/>
      <c r="B144" s="451"/>
      <c r="C144" s="452"/>
      <c r="D144" s="146">
        <v>2025</v>
      </c>
      <c r="E144" s="116"/>
      <c r="F144" s="144">
        <v>0</v>
      </c>
      <c r="G144" s="329" t="s">
        <v>31</v>
      </c>
      <c r="H144" s="276">
        <v>0</v>
      </c>
      <c r="I144" s="559">
        <v>0</v>
      </c>
      <c r="J144" s="560"/>
      <c r="K144" s="261"/>
      <c r="L144" s="56"/>
      <c r="N144" s="99"/>
      <c r="O144" s="99"/>
      <c r="P144" s="99"/>
    </row>
    <row r="145" spans="1:21">
      <c r="A145" s="453"/>
      <c r="B145" s="454"/>
      <c r="C145" s="455"/>
      <c r="D145" s="279">
        <v>2026</v>
      </c>
      <c r="E145" s="116"/>
      <c r="F145" s="280">
        <v>0</v>
      </c>
      <c r="G145" s="330" t="s">
        <v>31</v>
      </c>
      <c r="H145" s="276">
        <v>0</v>
      </c>
      <c r="I145" s="559">
        <v>0</v>
      </c>
      <c r="J145" s="560"/>
      <c r="K145" s="128"/>
      <c r="L145" s="56"/>
      <c r="N145" s="99"/>
      <c r="O145" s="99"/>
      <c r="P145" s="99"/>
    </row>
    <row r="146" spans="1:21" ht="20.25" customHeight="1">
      <c r="A146" s="514" t="s">
        <v>55</v>
      </c>
      <c r="B146" s="514"/>
      <c r="C146" s="514"/>
      <c r="D146" s="514"/>
      <c r="E146" s="514"/>
      <c r="F146" s="514"/>
      <c r="G146" s="514"/>
      <c r="H146" s="514"/>
      <c r="I146" s="514"/>
      <c r="J146" s="514"/>
      <c r="K146" s="51"/>
      <c r="L146" s="51"/>
      <c r="M146" s="41"/>
      <c r="N146" s="99"/>
      <c r="O146" s="99"/>
      <c r="P146" s="99"/>
    </row>
    <row r="147" spans="1:21" ht="23.25" customHeight="1">
      <c r="A147" s="515" t="s">
        <v>45</v>
      </c>
      <c r="B147" s="515"/>
      <c r="C147" s="515"/>
      <c r="D147" s="515"/>
      <c r="E147" s="515"/>
      <c r="F147" s="515"/>
      <c r="G147" s="515"/>
      <c r="H147" s="515"/>
      <c r="I147" s="515"/>
      <c r="J147" s="515"/>
      <c r="K147" s="52"/>
      <c r="L147" s="52"/>
      <c r="M147" s="41"/>
      <c r="N147" s="99"/>
      <c r="O147" s="99"/>
      <c r="P147" s="99"/>
    </row>
    <row r="148" spans="1:21" ht="15" customHeight="1">
      <c r="A148" s="473" t="s">
        <v>47</v>
      </c>
      <c r="B148" s="473"/>
      <c r="C148" s="473"/>
      <c r="D148" s="473"/>
      <c r="E148" s="473"/>
      <c r="F148" s="473"/>
      <c r="G148" s="473"/>
      <c r="H148" s="473"/>
      <c r="I148" s="473"/>
      <c r="J148" s="473"/>
      <c r="K148" s="53"/>
      <c r="L148" s="53"/>
      <c r="N148" s="99"/>
      <c r="O148" s="99"/>
      <c r="P148" s="99"/>
    </row>
    <row r="149" spans="1:21" ht="17.25" customHeight="1">
      <c r="A149" s="421" t="s">
        <v>8</v>
      </c>
      <c r="B149" s="412" t="s">
        <v>132</v>
      </c>
      <c r="C149" s="413"/>
      <c r="D149" s="205">
        <v>2021</v>
      </c>
      <c r="E149" s="418" t="s">
        <v>29</v>
      </c>
      <c r="F149" s="298">
        <v>0</v>
      </c>
      <c r="G149" s="221">
        <f t="shared" ref="G149:G160" si="19">SUM(H149:J149)</f>
        <v>0</v>
      </c>
      <c r="H149" s="221">
        <v>0</v>
      </c>
      <c r="I149" s="222"/>
      <c r="J149" s="223">
        <v>0</v>
      </c>
      <c r="K149" s="297"/>
      <c r="L149" s="440" t="s">
        <v>43</v>
      </c>
      <c r="N149" s="99"/>
      <c r="O149" s="99"/>
      <c r="P149" s="99"/>
    </row>
    <row r="150" spans="1:21">
      <c r="A150" s="422"/>
      <c r="B150" s="414"/>
      <c r="C150" s="415"/>
      <c r="D150" s="206">
        <v>2022</v>
      </c>
      <c r="E150" s="419"/>
      <c r="F150" s="207">
        <v>0</v>
      </c>
      <c r="G150" s="224">
        <f t="shared" si="19"/>
        <v>0</v>
      </c>
      <c r="H150" s="224">
        <v>0</v>
      </c>
      <c r="I150" s="225"/>
      <c r="J150" s="226">
        <v>0</v>
      </c>
      <c r="K150" s="297"/>
      <c r="L150" s="441"/>
      <c r="N150" s="99"/>
      <c r="O150" s="99"/>
      <c r="P150" s="99"/>
    </row>
    <row r="151" spans="1:21">
      <c r="A151" s="422"/>
      <c r="B151" s="414"/>
      <c r="C151" s="415"/>
      <c r="D151" s="208">
        <v>2023</v>
      </c>
      <c r="E151" s="419"/>
      <c r="F151" s="209">
        <v>1</v>
      </c>
      <c r="G151" s="210">
        <f t="shared" si="19"/>
        <v>914.56439999999998</v>
      </c>
      <c r="H151" s="227">
        <v>0</v>
      </c>
      <c r="I151" s="228"/>
      <c r="J151" s="204">
        <f>914.5644</f>
        <v>914.56439999999998</v>
      </c>
      <c r="K151" s="297"/>
      <c r="L151" s="442"/>
      <c r="N151" s="99"/>
      <c r="O151" s="99"/>
      <c r="P151" s="99"/>
    </row>
    <row r="152" spans="1:21">
      <c r="A152" s="422"/>
      <c r="B152" s="414"/>
      <c r="C152" s="415"/>
      <c r="D152" s="211">
        <v>2024</v>
      </c>
      <c r="E152" s="419"/>
      <c r="F152" s="212">
        <v>0</v>
      </c>
      <c r="G152" s="213">
        <f t="shared" si="19"/>
        <v>0</v>
      </c>
      <c r="H152" s="213">
        <v>0</v>
      </c>
      <c r="I152" s="214"/>
      <c r="J152" s="215">
        <v>0</v>
      </c>
      <c r="K152" s="297"/>
      <c r="L152" s="299"/>
      <c r="N152" s="99"/>
      <c r="O152" s="99"/>
      <c r="P152" s="99"/>
    </row>
    <row r="153" spans="1:21">
      <c r="A153" s="422"/>
      <c r="B153" s="414"/>
      <c r="C153" s="415"/>
      <c r="D153" s="216">
        <v>2025</v>
      </c>
      <c r="E153" s="419"/>
      <c r="F153" s="217">
        <v>0</v>
      </c>
      <c r="G153" s="218">
        <f t="shared" si="19"/>
        <v>0</v>
      </c>
      <c r="H153" s="218">
        <v>0</v>
      </c>
      <c r="I153" s="219"/>
      <c r="J153" s="220">
        <v>0</v>
      </c>
      <c r="K153" s="297"/>
      <c r="L153" s="56"/>
      <c r="N153" s="99"/>
      <c r="O153" s="99"/>
      <c r="P153" s="99"/>
    </row>
    <row r="154" spans="1:21">
      <c r="A154" s="429"/>
      <c r="B154" s="416"/>
      <c r="C154" s="417"/>
      <c r="D154" s="323">
        <v>2026</v>
      </c>
      <c r="E154" s="420"/>
      <c r="F154" s="324">
        <v>0</v>
      </c>
      <c r="G154" s="218">
        <f t="shared" ref="G154" si="20">SUM(H154:J154)</f>
        <v>0</v>
      </c>
      <c r="H154" s="218">
        <v>0</v>
      </c>
      <c r="I154" s="219"/>
      <c r="J154" s="220">
        <v>0</v>
      </c>
      <c r="K154" s="325"/>
      <c r="L154" s="56"/>
      <c r="N154" s="99"/>
      <c r="O154" s="99"/>
      <c r="P154" s="99"/>
      <c r="U154" s="133">
        <f>J159+I145</f>
        <v>0</v>
      </c>
    </row>
    <row r="155" spans="1:21" ht="17.25" customHeight="1">
      <c r="A155" s="421" t="s">
        <v>9</v>
      </c>
      <c r="B155" s="423" t="s">
        <v>155</v>
      </c>
      <c r="C155" s="431"/>
      <c r="D155" s="205">
        <v>2021</v>
      </c>
      <c r="E155" s="418" t="s">
        <v>29</v>
      </c>
      <c r="F155" s="298">
        <v>0</v>
      </c>
      <c r="G155" s="221">
        <f t="shared" si="19"/>
        <v>0</v>
      </c>
      <c r="H155" s="221">
        <v>0</v>
      </c>
      <c r="I155" s="222"/>
      <c r="J155" s="223">
        <v>0</v>
      </c>
      <c r="K155" s="297"/>
      <c r="L155" s="440" t="s">
        <v>43</v>
      </c>
      <c r="N155" s="99"/>
      <c r="O155" s="99"/>
      <c r="P155" s="99"/>
    </row>
    <row r="156" spans="1:21">
      <c r="A156" s="422"/>
      <c r="B156" s="432"/>
      <c r="C156" s="433"/>
      <c r="D156" s="206">
        <v>2022</v>
      </c>
      <c r="E156" s="419"/>
      <c r="F156" s="207">
        <v>0</v>
      </c>
      <c r="G156" s="224">
        <f t="shared" si="19"/>
        <v>0</v>
      </c>
      <c r="H156" s="224">
        <v>0</v>
      </c>
      <c r="I156" s="225"/>
      <c r="J156" s="226">
        <v>0</v>
      </c>
      <c r="K156" s="297"/>
      <c r="L156" s="441"/>
      <c r="N156" s="99"/>
      <c r="O156" s="99"/>
      <c r="P156" s="99"/>
    </row>
    <row r="157" spans="1:21">
      <c r="A157" s="422"/>
      <c r="B157" s="432"/>
      <c r="C157" s="433"/>
      <c r="D157" s="208">
        <v>2023</v>
      </c>
      <c r="E157" s="419"/>
      <c r="F157" s="209">
        <v>1</v>
      </c>
      <c r="G157" s="210">
        <f t="shared" si="19"/>
        <v>1044.4000000000001</v>
      </c>
      <c r="H157" s="227">
        <v>0</v>
      </c>
      <c r="I157" s="228"/>
      <c r="J157" s="204">
        <v>1044.4000000000001</v>
      </c>
      <c r="K157" s="297"/>
      <c r="L157" s="442"/>
      <c r="N157" s="99"/>
      <c r="O157" s="99"/>
      <c r="P157" s="99"/>
    </row>
    <row r="158" spans="1:21">
      <c r="A158" s="422"/>
      <c r="B158" s="432"/>
      <c r="C158" s="433"/>
      <c r="D158" s="211">
        <v>2024</v>
      </c>
      <c r="E158" s="419"/>
      <c r="F158" s="212">
        <v>0</v>
      </c>
      <c r="G158" s="213">
        <f t="shared" si="19"/>
        <v>0</v>
      </c>
      <c r="H158" s="213">
        <v>0</v>
      </c>
      <c r="I158" s="214"/>
      <c r="J158" s="215">
        <v>0</v>
      </c>
      <c r="K158" s="297"/>
      <c r="L158" s="299"/>
      <c r="N158" s="99"/>
      <c r="O158" s="99"/>
      <c r="P158" s="99"/>
    </row>
    <row r="159" spans="1:21">
      <c r="A159" s="422"/>
      <c r="B159" s="432"/>
      <c r="C159" s="433"/>
      <c r="D159" s="216">
        <v>2025</v>
      </c>
      <c r="E159" s="419"/>
      <c r="F159" s="217">
        <v>0</v>
      </c>
      <c r="G159" s="218">
        <f t="shared" ref="G159" si="21">SUM(H159:J159)</f>
        <v>0</v>
      </c>
      <c r="H159" s="218">
        <v>0</v>
      </c>
      <c r="I159" s="219"/>
      <c r="J159" s="220">
        <v>0</v>
      </c>
      <c r="K159" s="305"/>
      <c r="L159" s="56"/>
      <c r="N159" s="99"/>
      <c r="O159" s="99"/>
      <c r="P159" s="99"/>
      <c r="U159" s="133">
        <f>J164+J150</f>
        <v>0</v>
      </c>
    </row>
    <row r="160" spans="1:21">
      <c r="A160" s="429"/>
      <c r="B160" s="434"/>
      <c r="C160" s="435"/>
      <c r="D160" s="323">
        <v>2026</v>
      </c>
      <c r="E160" s="420"/>
      <c r="F160" s="324">
        <v>0</v>
      </c>
      <c r="G160" s="218">
        <f t="shared" si="19"/>
        <v>0</v>
      </c>
      <c r="H160" s="218">
        <v>0</v>
      </c>
      <c r="I160" s="219"/>
      <c r="J160" s="220">
        <v>0</v>
      </c>
      <c r="K160" s="297"/>
      <c r="L160" s="56"/>
      <c r="N160" s="99"/>
      <c r="O160" s="99"/>
      <c r="P160" s="99"/>
      <c r="U160" s="133">
        <f>J165+J151</f>
        <v>10832.900000000001</v>
      </c>
    </row>
    <row r="161" spans="1:25" ht="15" customHeight="1">
      <c r="A161" s="473" t="s">
        <v>48</v>
      </c>
      <c r="B161" s="473"/>
      <c r="C161" s="473"/>
      <c r="D161" s="473"/>
      <c r="E161" s="473"/>
      <c r="F161" s="473"/>
      <c r="G161" s="473"/>
      <c r="H161" s="473"/>
      <c r="I161" s="473"/>
      <c r="J161" s="473"/>
      <c r="K161" s="53"/>
      <c r="L161" s="53"/>
      <c r="N161" s="99"/>
      <c r="O161" s="99"/>
      <c r="P161" s="99"/>
    </row>
    <row r="162" spans="1:25" ht="33.75" customHeight="1">
      <c r="A162" s="392" t="s">
        <v>21</v>
      </c>
      <c r="B162" s="474" t="s">
        <v>132</v>
      </c>
      <c r="C162" s="475"/>
      <c r="D162" s="307"/>
      <c r="E162" s="308"/>
      <c r="F162" s="308"/>
      <c r="G162" s="307"/>
      <c r="H162" s="307"/>
      <c r="I162" s="309"/>
      <c r="J162" s="310"/>
      <c r="K162" s="306"/>
      <c r="L162" s="53"/>
      <c r="N162" s="99"/>
      <c r="O162" s="99"/>
      <c r="P162" s="99"/>
    </row>
    <row r="163" spans="1:25" ht="17.25" customHeight="1">
      <c r="A163" s="421" t="s">
        <v>136</v>
      </c>
      <c r="B163" s="423" t="s">
        <v>132</v>
      </c>
      <c r="C163" s="424"/>
      <c r="D163" s="205">
        <v>2021</v>
      </c>
      <c r="E163" s="418" t="s">
        <v>19</v>
      </c>
      <c r="F163" s="298">
        <v>0</v>
      </c>
      <c r="G163" s="336">
        <f t="shared" ref="G163:G174" si="22">SUM(H163:J163)</f>
        <v>0</v>
      </c>
      <c r="H163" s="336">
        <v>0</v>
      </c>
      <c r="I163" s="347"/>
      <c r="J163" s="348">
        <v>0</v>
      </c>
      <c r="K163" s="297"/>
      <c r="L163" s="465" t="s">
        <v>43</v>
      </c>
      <c r="N163" s="99"/>
      <c r="O163" s="99"/>
      <c r="P163" s="99"/>
    </row>
    <row r="164" spans="1:25" ht="15" customHeight="1">
      <c r="A164" s="422"/>
      <c r="B164" s="425"/>
      <c r="C164" s="426"/>
      <c r="D164" s="206">
        <v>2022</v>
      </c>
      <c r="E164" s="419"/>
      <c r="F164" s="207">
        <v>0</v>
      </c>
      <c r="G164" s="337">
        <f t="shared" si="22"/>
        <v>0</v>
      </c>
      <c r="H164" s="337">
        <v>0</v>
      </c>
      <c r="I164" s="349"/>
      <c r="J164" s="350">
        <v>0</v>
      </c>
      <c r="K164" s="297"/>
      <c r="L164" s="465"/>
      <c r="N164" s="99"/>
      <c r="O164" s="99"/>
      <c r="P164" s="99"/>
    </row>
    <row r="165" spans="1:25" ht="18" customHeight="1">
      <c r="A165" s="422"/>
      <c r="B165" s="425"/>
      <c r="C165" s="426"/>
      <c r="D165" s="208">
        <v>2023</v>
      </c>
      <c r="E165" s="419"/>
      <c r="F165" s="209">
        <v>1</v>
      </c>
      <c r="G165" s="338">
        <f t="shared" si="22"/>
        <v>9918.3356000000022</v>
      </c>
      <c r="H165" s="338">
        <v>0</v>
      </c>
      <c r="I165" s="351"/>
      <c r="J165" s="352">
        <f>8145.6+2709.3-22-J151</f>
        <v>9918.3356000000022</v>
      </c>
      <c r="K165" s="297"/>
      <c r="L165" s="465"/>
      <c r="N165" s="99"/>
      <c r="O165" s="99"/>
      <c r="P165" s="99"/>
      <c r="Q165" s="133"/>
    </row>
    <row r="166" spans="1:25" ht="18" customHeight="1">
      <c r="A166" s="422"/>
      <c r="B166" s="425"/>
      <c r="C166" s="426"/>
      <c r="D166" s="211">
        <v>2024</v>
      </c>
      <c r="E166" s="419"/>
      <c r="F166" s="212">
        <v>0</v>
      </c>
      <c r="G166" s="339">
        <f t="shared" si="22"/>
        <v>0</v>
      </c>
      <c r="H166" s="339">
        <v>0</v>
      </c>
      <c r="I166" s="353"/>
      <c r="J166" s="354">
        <v>0</v>
      </c>
      <c r="K166" s="297"/>
      <c r="L166" s="299"/>
      <c r="N166" s="99"/>
      <c r="O166" s="99"/>
      <c r="P166" s="99"/>
      <c r="Q166" s="241">
        <f>G157+G165</f>
        <v>10962.735600000002</v>
      </c>
      <c r="Y166" s="241">
        <f>J151+J165+I169</f>
        <v>10854.900000000001</v>
      </c>
    </row>
    <row r="167" spans="1:25">
      <c r="A167" s="422"/>
      <c r="B167" s="425"/>
      <c r="C167" s="426"/>
      <c r="D167" s="216">
        <v>2025</v>
      </c>
      <c r="E167" s="420"/>
      <c r="F167" s="217">
        <v>0</v>
      </c>
      <c r="G167" s="340">
        <f t="shared" si="22"/>
        <v>0</v>
      </c>
      <c r="H167" s="340">
        <v>0</v>
      </c>
      <c r="I167" s="335"/>
      <c r="J167" s="334">
        <v>0</v>
      </c>
      <c r="K167" s="297"/>
      <c r="L167" s="56"/>
      <c r="N167" s="99"/>
      <c r="O167" s="99"/>
      <c r="P167" s="99"/>
      <c r="Q167" s="41"/>
      <c r="Y167" s="41"/>
    </row>
    <row r="168" spans="1:25">
      <c r="A168" s="422"/>
      <c r="B168" s="427"/>
      <c r="C168" s="428"/>
      <c r="D168" s="323">
        <v>2026</v>
      </c>
      <c r="E168" s="326"/>
      <c r="F168" s="324">
        <v>0</v>
      </c>
      <c r="G168" s="340">
        <f t="shared" ref="G168" si="23">SUM(H168:J168)</f>
        <v>0</v>
      </c>
      <c r="H168" s="340">
        <v>0</v>
      </c>
      <c r="I168" s="335"/>
      <c r="J168" s="334">
        <v>0</v>
      </c>
      <c r="K168" s="325"/>
      <c r="L168" s="56"/>
      <c r="N168" s="99"/>
      <c r="O168" s="99"/>
      <c r="P168" s="99"/>
      <c r="U168" s="133">
        <f>J173+J159</f>
        <v>0</v>
      </c>
    </row>
    <row r="169" spans="1:25" ht="30.75" customHeight="1">
      <c r="A169" s="393" t="s">
        <v>143</v>
      </c>
      <c r="B169" s="569" t="s">
        <v>144</v>
      </c>
      <c r="C169" s="569"/>
      <c r="D169" s="208">
        <v>2023</v>
      </c>
      <c r="E169" s="284" t="s">
        <v>56</v>
      </c>
      <c r="F169" s="259">
        <v>1</v>
      </c>
      <c r="G169" s="363">
        <f>I169</f>
        <v>22</v>
      </c>
      <c r="H169" s="338">
        <v>0</v>
      </c>
      <c r="I169" s="570">
        <v>22</v>
      </c>
      <c r="J169" s="571"/>
      <c r="K169" s="304"/>
      <c r="L169" s="299"/>
      <c r="M169" s="42">
        <f>I156+I169</f>
        <v>22</v>
      </c>
      <c r="N169" s="34"/>
      <c r="O169" s="99"/>
      <c r="P169" s="99"/>
      <c r="Y169" s="41"/>
    </row>
    <row r="170" spans="1:25" ht="17.25" customHeight="1">
      <c r="A170" s="421" t="s">
        <v>22</v>
      </c>
      <c r="B170" s="412" t="s">
        <v>135</v>
      </c>
      <c r="C170" s="413"/>
      <c r="D170" s="205">
        <v>2021</v>
      </c>
      <c r="E170" s="418" t="s">
        <v>19</v>
      </c>
      <c r="F170" s="298">
        <v>0</v>
      </c>
      <c r="G170" s="341">
        <f t="shared" si="22"/>
        <v>0</v>
      </c>
      <c r="H170" s="341">
        <v>0</v>
      </c>
      <c r="I170" s="355"/>
      <c r="J170" s="356">
        <v>0</v>
      </c>
      <c r="K170" s="297"/>
      <c r="L170" s="465" t="s">
        <v>43</v>
      </c>
      <c r="N170" s="99"/>
      <c r="O170" s="99"/>
      <c r="P170" s="99"/>
      <c r="Q170" s="41"/>
      <c r="U170" s="133">
        <f>26284.6-U171</f>
        <v>21.999999999996362</v>
      </c>
      <c r="Y170" s="41"/>
    </row>
    <row r="171" spans="1:25">
      <c r="A171" s="422"/>
      <c r="B171" s="414"/>
      <c r="C171" s="415"/>
      <c r="D171" s="206">
        <v>2022</v>
      </c>
      <c r="E171" s="419"/>
      <c r="F171" s="207">
        <v>0</v>
      </c>
      <c r="G171" s="342">
        <f t="shared" si="22"/>
        <v>0</v>
      </c>
      <c r="H171" s="342">
        <v>0</v>
      </c>
      <c r="I171" s="357"/>
      <c r="J171" s="358">
        <v>0</v>
      </c>
      <c r="K171" s="297"/>
      <c r="L171" s="465"/>
      <c r="N171" s="99"/>
      <c r="O171" s="99"/>
      <c r="P171" s="99"/>
      <c r="Q171" s="41"/>
      <c r="U171" s="133">
        <f>J151+J165+J172</f>
        <v>26262.600000000002</v>
      </c>
      <c r="Y171" s="41"/>
    </row>
    <row r="172" spans="1:25" ht="18" customHeight="1">
      <c r="A172" s="422"/>
      <c r="B172" s="414"/>
      <c r="C172" s="415"/>
      <c r="D172" s="208">
        <v>2023</v>
      </c>
      <c r="E172" s="419"/>
      <c r="F172" s="209">
        <v>1</v>
      </c>
      <c r="G172" s="338">
        <f t="shared" si="22"/>
        <v>15429.7</v>
      </c>
      <c r="H172" s="338">
        <v>0</v>
      </c>
      <c r="I172" s="351"/>
      <c r="J172" s="352">
        <f>4560.6+10869.1</f>
        <v>15429.7</v>
      </c>
      <c r="K172" s="297"/>
      <c r="L172" s="465"/>
      <c r="N172" s="99"/>
      <c r="O172" s="99"/>
      <c r="P172" s="99"/>
      <c r="Q172" s="41" t="s">
        <v>94</v>
      </c>
      <c r="U172" s="133">
        <f>J151+J157+J165+J172</f>
        <v>27307.000000000004</v>
      </c>
      <c r="Y172" s="241">
        <f>J172</f>
        <v>15429.7</v>
      </c>
    </row>
    <row r="173" spans="1:25" ht="18" customHeight="1">
      <c r="A173" s="422"/>
      <c r="B173" s="414"/>
      <c r="C173" s="415"/>
      <c r="D173" s="211">
        <v>2024</v>
      </c>
      <c r="E173" s="419"/>
      <c r="F173" s="212">
        <v>0</v>
      </c>
      <c r="G173" s="343">
        <f t="shared" si="22"/>
        <v>0</v>
      </c>
      <c r="H173" s="343">
        <v>0</v>
      </c>
      <c r="I173" s="331"/>
      <c r="J173" s="332">
        <v>0</v>
      </c>
      <c r="K173" s="297"/>
      <c r="L173" s="299"/>
      <c r="N173" s="99"/>
      <c r="O173" s="99"/>
      <c r="P173" s="99"/>
      <c r="Q173" s="41"/>
      <c r="U173" s="133">
        <f>U172-26284.6</f>
        <v>1022.4000000000051</v>
      </c>
      <c r="Y173" s="241">
        <f>Y166+Y172</f>
        <v>26284.600000000002</v>
      </c>
    </row>
    <row r="174" spans="1:25">
      <c r="A174" s="422"/>
      <c r="B174" s="414"/>
      <c r="C174" s="415"/>
      <c r="D174" s="216">
        <v>2025</v>
      </c>
      <c r="E174" s="420"/>
      <c r="F174" s="217">
        <v>0</v>
      </c>
      <c r="G174" s="344">
        <f t="shared" si="22"/>
        <v>0</v>
      </c>
      <c r="H174" s="344">
        <v>0</v>
      </c>
      <c r="I174" s="333"/>
      <c r="J174" s="334">
        <v>0</v>
      </c>
      <c r="K174" s="297"/>
      <c r="L174" s="56"/>
      <c r="N174" s="99"/>
      <c r="O174" s="99"/>
      <c r="P174" s="99"/>
      <c r="Q174" s="41"/>
      <c r="Y174" s="133"/>
    </row>
    <row r="175" spans="1:25">
      <c r="A175" s="429"/>
      <c r="B175" s="416"/>
      <c r="C175" s="417"/>
      <c r="D175" s="323">
        <v>2026</v>
      </c>
      <c r="E175" s="326"/>
      <c r="F175" s="324">
        <v>0</v>
      </c>
      <c r="G175" s="340">
        <f t="shared" ref="G175" si="24">SUM(H175:J175)</f>
        <v>0</v>
      </c>
      <c r="H175" s="340">
        <v>0</v>
      </c>
      <c r="I175" s="335"/>
      <c r="J175" s="334">
        <v>0</v>
      </c>
      <c r="K175" s="325"/>
      <c r="L175" s="56"/>
      <c r="N175" s="99"/>
      <c r="O175" s="99"/>
      <c r="P175" s="99"/>
      <c r="U175" s="133">
        <f>J180+J166</f>
        <v>0</v>
      </c>
    </row>
    <row r="176" spans="1:25" ht="15.75" customHeight="1">
      <c r="A176" s="447" t="s">
        <v>92</v>
      </c>
      <c r="B176" s="448"/>
      <c r="C176" s="449"/>
      <c r="D176" s="115">
        <v>2021</v>
      </c>
      <c r="E176" s="116"/>
      <c r="F176" s="117">
        <v>0</v>
      </c>
      <c r="G176" s="327" t="s">
        <v>31</v>
      </c>
      <c r="H176" s="327" t="s">
        <v>31</v>
      </c>
      <c r="I176" s="443" t="s">
        <v>31</v>
      </c>
      <c r="J176" s="444"/>
      <c r="K176" s="302">
        <v>112</v>
      </c>
      <c r="L176" s="32" t="s">
        <v>39</v>
      </c>
      <c r="M176" s="42"/>
      <c r="N176" s="99"/>
      <c r="O176" s="99"/>
      <c r="P176" s="99"/>
      <c r="Q176" s="41"/>
    </row>
    <row r="177" spans="1:25" ht="15.75" customHeight="1">
      <c r="A177" s="450"/>
      <c r="B177" s="451"/>
      <c r="C177" s="452"/>
      <c r="D177" s="119">
        <v>2022</v>
      </c>
      <c r="E177" s="116"/>
      <c r="F177" s="159">
        <v>0</v>
      </c>
      <c r="G177" s="327" t="s">
        <v>31</v>
      </c>
      <c r="H177" s="327" t="s">
        <v>31</v>
      </c>
      <c r="I177" s="443" t="s">
        <v>31</v>
      </c>
      <c r="J177" s="444"/>
      <c r="K177" s="302">
        <v>112</v>
      </c>
      <c r="L177" s="32" t="s">
        <v>39</v>
      </c>
      <c r="M177" s="42"/>
      <c r="N177" s="99"/>
      <c r="O177" s="99"/>
      <c r="P177" s="99"/>
      <c r="Q177" s="41"/>
    </row>
    <row r="178" spans="1:25" ht="15.75" customHeight="1">
      <c r="A178" s="450"/>
      <c r="B178" s="451"/>
      <c r="C178" s="452"/>
      <c r="D178" s="120">
        <v>2023</v>
      </c>
      <c r="E178" s="116"/>
      <c r="F178" s="158">
        <v>3</v>
      </c>
      <c r="G178" s="328">
        <f t="shared" ref="G178:G179" si="25">H178+I178</f>
        <v>27329.000000000004</v>
      </c>
      <c r="H178" s="328">
        <f>H172+H157</f>
        <v>0</v>
      </c>
      <c r="I178" s="445">
        <f>J172+J157+J165+J151+I169</f>
        <v>27329.000000000004</v>
      </c>
      <c r="J178" s="446"/>
      <c r="K178" s="302">
        <v>112</v>
      </c>
      <c r="L178" s="32" t="s">
        <v>39</v>
      </c>
      <c r="M178" s="42"/>
      <c r="N178" s="99"/>
      <c r="O178" s="99"/>
      <c r="P178" s="99"/>
      <c r="Q178" s="241">
        <f>26284.6-I178</f>
        <v>-1044.4000000000051</v>
      </c>
    </row>
    <row r="179" spans="1:25" ht="15.75" customHeight="1">
      <c r="A179" s="450"/>
      <c r="B179" s="451"/>
      <c r="C179" s="452"/>
      <c r="D179" s="121">
        <v>2024</v>
      </c>
      <c r="E179" s="116"/>
      <c r="F179" s="161">
        <f>F158+F173</f>
        <v>0</v>
      </c>
      <c r="G179" s="327">
        <f t="shared" si="25"/>
        <v>0</v>
      </c>
      <c r="H179" s="327">
        <f>H158+H173</f>
        <v>0</v>
      </c>
      <c r="I179" s="443">
        <f>J158+J173</f>
        <v>0</v>
      </c>
      <c r="J179" s="444"/>
      <c r="K179" s="302">
        <v>112</v>
      </c>
      <c r="L179" s="32" t="s">
        <v>39</v>
      </c>
      <c r="M179" s="42"/>
      <c r="N179" s="99"/>
      <c r="O179" s="99"/>
      <c r="P179" s="99"/>
    </row>
    <row r="180" spans="1:25">
      <c r="A180" s="450"/>
      <c r="B180" s="451"/>
      <c r="C180" s="452"/>
      <c r="D180" s="146">
        <v>2025</v>
      </c>
      <c r="E180" s="116"/>
      <c r="F180" s="144">
        <f>F160+F174</f>
        <v>0</v>
      </c>
      <c r="G180" s="345">
        <f>SUM(H180:J180)</f>
        <v>0</v>
      </c>
      <c r="H180" s="345">
        <f>H160+H174</f>
        <v>0</v>
      </c>
      <c r="I180" s="359"/>
      <c r="J180" s="360">
        <f>J160+J174</f>
        <v>0</v>
      </c>
      <c r="K180" s="297"/>
      <c r="L180" s="56"/>
      <c r="N180" s="99"/>
      <c r="O180" s="99"/>
      <c r="P180" s="99"/>
    </row>
    <row r="181" spans="1:25">
      <c r="A181" s="453"/>
      <c r="B181" s="454"/>
      <c r="C181" s="455"/>
      <c r="D181" s="279">
        <v>2026</v>
      </c>
      <c r="E181" s="116"/>
      <c r="F181" s="280">
        <v>0</v>
      </c>
      <c r="G181" s="346">
        <f>G160</f>
        <v>0</v>
      </c>
      <c r="H181" s="346">
        <f>H160</f>
        <v>0</v>
      </c>
      <c r="I181" s="361"/>
      <c r="J181" s="362">
        <f>J160</f>
        <v>0</v>
      </c>
      <c r="K181" s="297"/>
      <c r="L181" s="56"/>
      <c r="N181" s="99"/>
      <c r="O181" s="99"/>
      <c r="P181" s="99"/>
    </row>
    <row r="182" spans="1:25" ht="22.5" customHeight="1">
      <c r="A182" s="514" t="s">
        <v>50</v>
      </c>
      <c r="B182" s="514"/>
      <c r="C182" s="514"/>
      <c r="D182" s="514"/>
      <c r="E182" s="514"/>
      <c r="F182" s="514"/>
      <c r="G182" s="514"/>
      <c r="H182" s="514"/>
      <c r="I182" s="514"/>
      <c r="J182" s="514"/>
      <c r="K182" s="51"/>
      <c r="L182" s="51"/>
      <c r="N182" s="99"/>
      <c r="O182" s="99"/>
      <c r="P182" s="99"/>
    </row>
    <row r="183" spans="1:25" ht="28.5" customHeight="1">
      <c r="A183" s="492" t="s">
        <v>46</v>
      </c>
      <c r="B183" s="493"/>
      <c r="C183" s="493"/>
      <c r="D183" s="493"/>
      <c r="E183" s="493"/>
      <c r="F183" s="493"/>
      <c r="G183" s="493"/>
      <c r="H183" s="493"/>
      <c r="I183" s="493"/>
      <c r="J183" s="494"/>
      <c r="K183" s="52"/>
      <c r="L183" s="52"/>
      <c r="N183" s="99"/>
      <c r="O183" s="99"/>
      <c r="P183" s="99"/>
    </row>
    <row r="184" spans="1:25" ht="44.25" customHeight="1">
      <c r="A184" s="76" t="s">
        <v>30</v>
      </c>
      <c r="B184" s="487" t="s">
        <v>27</v>
      </c>
      <c r="C184" s="487"/>
      <c r="D184" s="74">
        <v>2021</v>
      </c>
      <c r="E184" s="48" t="s">
        <v>59</v>
      </c>
      <c r="F184" s="31">
        <v>109</v>
      </c>
      <c r="G184" s="87">
        <f>I184</f>
        <v>5186.17</v>
      </c>
      <c r="H184" s="88">
        <v>0</v>
      </c>
      <c r="I184" s="485">
        <f>I215</f>
        <v>5186.17</v>
      </c>
      <c r="J184" s="486"/>
      <c r="K184" s="89"/>
      <c r="L184" s="55"/>
      <c r="M184" s="7"/>
      <c r="N184" s="99"/>
      <c r="O184" s="99"/>
      <c r="P184" s="99"/>
    </row>
    <row r="185" spans="1:25" ht="23.25" customHeight="1">
      <c r="A185" s="535" t="s">
        <v>36</v>
      </c>
      <c r="B185" s="527" t="s">
        <v>134</v>
      </c>
      <c r="C185" s="528"/>
      <c r="D185" s="67">
        <v>2021</v>
      </c>
      <c r="E185" s="149" t="s">
        <v>19</v>
      </c>
      <c r="F185" s="80">
        <v>6</v>
      </c>
      <c r="G185" s="87">
        <f>I185</f>
        <v>2046.03</v>
      </c>
      <c r="H185" s="90"/>
      <c r="I185" s="491">
        <f>I216</f>
        <v>2046.03</v>
      </c>
      <c r="J185" s="491"/>
      <c r="K185" s="491"/>
      <c r="L185" s="79"/>
      <c r="M185" s="42">
        <f>I184+I185</f>
        <v>7232.2</v>
      </c>
      <c r="N185" s="99"/>
      <c r="O185" s="34"/>
      <c r="P185" s="99"/>
    </row>
    <row r="186" spans="1:25" ht="18.75" customHeight="1">
      <c r="A186" s="536"/>
      <c r="B186" s="529"/>
      <c r="C186" s="530"/>
      <c r="D186" s="61">
        <v>2022</v>
      </c>
      <c r="E186" s="66" t="s">
        <v>19</v>
      </c>
      <c r="F186" s="13">
        <v>6</v>
      </c>
      <c r="G186" s="109">
        <f>H186+J186</f>
        <v>7914.3999999999987</v>
      </c>
      <c r="H186" s="90"/>
      <c r="I186" s="234"/>
      <c r="J186" s="235">
        <f>7558.9+101.9+197.2+56.4</f>
        <v>7914.3999999999987</v>
      </c>
      <c r="K186" s="89"/>
      <c r="L186" s="55"/>
      <c r="M186" s="42"/>
      <c r="N186" s="99"/>
      <c r="O186" s="34"/>
      <c r="P186" s="99"/>
    </row>
    <row r="187" spans="1:25" ht="20.25" customHeight="1">
      <c r="A187" s="536"/>
      <c r="B187" s="529"/>
      <c r="C187" s="530"/>
      <c r="D187" s="60">
        <v>2023</v>
      </c>
      <c r="E187" s="66" t="s">
        <v>19</v>
      </c>
      <c r="F187" s="59">
        <v>6</v>
      </c>
      <c r="G187" s="110">
        <f>I187</f>
        <v>9156.7999999999993</v>
      </c>
      <c r="H187" s="201">
        <v>0</v>
      </c>
      <c r="I187" s="483">
        <f>9066.8+90</f>
        <v>9156.7999999999993</v>
      </c>
      <c r="J187" s="484"/>
      <c r="K187" s="89"/>
      <c r="L187" s="55"/>
      <c r="M187" s="42"/>
      <c r="N187" s="99"/>
      <c r="O187" s="99"/>
      <c r="P187" s="99"/>
      <c r="Y187" s="133">
        <f>9156.8-I187</f>
        <v>0</v>
      </c>
    </row>
    <row r="188" spans="1:25">
      <c r="A188" s="536"/>
      <c r="B188" s="529"/>
      <c r="C188" s="530"/>
      <c r="D188" s="77">
        <v>2024</v>
      </c>
      <c r="E188" s="127" t="s">
        <v>19</v>
      </c>
      <c r="F188" s="78">
        <v>6</v>
      </c>
      <c r="G188" s="112">
        <f>SUM(H188:I188)</f>
        <v>10420.799999999999</v>
      </c>
      <c r="H188" s="112">
        <v>0</v>
      </c>
      <c r="I188" s="476">
        <v>10420.799999999999</v>
      </c>
      <c r="J188" s="477"/>
      <c r="K188" s="478"/>
      <c r="L188" s="71"/>
      <c r="M188" s="41"/>
      <c r="N188" s="99"/>
      <c r="O188" s="99"/>
      <c r="P188" s="99"/>
    </row>
    <row r="189" spans="1:25">
      <c r="A189" s="536"/>
      <c r="B189" s="529"/>
      <c r="C189" s="530"/>
      <c r="D189" s="138">
        <v>2025</v>
      </c>
      <c r="E189" s="260" t="s">
        <v>19</v>
      </c>
      <c r="F189" s="139">
        <v>6</v>
      </c>
      <c r="G189" s="152">
        <f>SUM(H189:J189)</f>
        <v>9581.2000000000007</v>
      </c>
      <c r="H189" s="199">
        <v>0</v>
      </c>
      <c r="I189" s="200"/>
      <c r="J189" s="140">
        <v>9581.2000000000007</v>
      </c>
      <c r="K189" s="269"/>
      <c r="L189" s="56"/>
      <c r="N189" s="99"/>
      <c r="O189" s="99"/>
      <c r="P189" s="99"/>
    </row>
    <row r="190" spans="1:25">
      <c r="A190" s="537"/>
      <c r="B190" s="531"/>
      <c r="C190" s="532"/>
      <c r="D190" s="271">
        <v>2026</v>
      </c>
      <c r="E190" s="127" t="s">
        <v>19</v>
      </c>
      <c r="F190" s="272">
        <v>6</v>
      </c>
      <c r="G190" s="273">
        <f>SUM(H190:J190)</f>
        <v>9581.2000000000007</v>
      </c>
      <c r="H190" s="276">
        <v>0</v>
      </c>
      <c r="I190" s="277"/>
      <c r="J190" s="275">
        <v>9581.2000000000007</v>
      </c>
      <c r="K190" s="231"/>
      <c r="L190" s="56"/>
      <c r="N190" s="99"/>
      <c r="O190" s="99"/>
      <c r="P190" s="99"/>
    </row>
    <row r="191" spans="1:25" ht="15" customHeight="1">
      <c r="A191" s="535" t="s">
        <v>37</v>
      </c>
      <c r="B191" s="487" t="s">
        <v>61</v>
      </c>
      <c r="C191" s="487"/>
      <c r="D191" s="488">
        <v>2021</v>
      </c>
      <c r="E191" s="47"/>
      <c r="F191" s="31"/>
      <c r="G191" s="87">
        <f>I191</f>
        <v>2122.87</v>
      </c>
      <c r="H191" s="88">
        <v>0</v>
      </c>
      <c r="I191" s="485">
        <f>I192+I194+I193</f>
        <v>2122.87</v>
      </c>
      <c r="J191" s="486"/>
      <c r="K191" s="479">
        <v>112</v>
      </c>
      <c r="L191" s="440" t="s">
        <v>44</v>
      </c>
      <c r="M191" s="42">
        <f>M185+I191</f>
        <v>9355.07</v>
      </c>
      <c r="N191" s="34">
        <f>M191+I210+I212</f>
        <v>13872.53959</v>
      </c>
      <c r="O191" s="99"/>
      <c r="P191" s="99"/>
    </row>
    <row r="192" spans="1:25" ht="15" customHeight="1">
      <c r="A192" s="536"/>
      <c r="B192" s="487" t="s">
        <v>62</v>
      </c>
      <c r="C192" s="487"/>
      <c r="D192" s="489"/>
      <c r="E192" s="47"/>
      <c r="F192" s="13"/>
      <c r="G192" s="87">
        <f>I192</f>
        <v>1862.7670000000001</v>
      </c>
      <c r="H192" s="90">
        <v>0</v>
      </c>
      <c r="I192" s="485">
        <f>1845.967+16.8</f>
        <v>1862.7670000000001</v>
      </c>
      <c r="J192" s="486"/>
      <c r="K192" s="480"/>
      <c r="L192" s="441"/>
      <c r="M192" s="42"/>
      <c r="N192" s="99"/>
      <c r="O192" s="99"/>
      <c r="P192" s="99"/>
    </row>
    <row r="193" spans="1:16" ht="15" customHeight="1">
      <c r="A193" s="536"/>
      <c r="B193" s="487" t="s">
        <v>63</v>
      </c>
      <c r="C193" s="487"/>
      <c r="D193" s="489"/>
      <c r="E193" s="66"/>
      <c r="F193" s="12"/>
      <c r="G193" s="87">
        <f>I193</f>
        <v>259.00299999999999</v>
      </c>
      <c r="H193" s="240">
        <v>0</v>
      </c>
      <c r="I193" s="485">
        <f>148.003+111</f>
        <v>259.00299999999999</v>
      </c>
      <c r="J193" s="486"/>
      <c r="K193" s="480"/>
      <c r="L193" s="441"/>
      <c r="M193" s="42"/>
      <c r="N193" s="99"/>
      <c r="O193" s="99"/>
      <c r="P193" s="99"/>
    </row>
    <row r="194" spans="1:16" ht="15" customHeight="1">
      <c r="A194" s="536"/>
      <c r="B194" s="487" t="s">
        <v>64</v>
      </c>
      <c r="C194" s="487"/>
      <c r="D194" s="490"/>
      <c r="E194" s="47"/>
      <c r="F194" s="12"/>
      <c r="G194" s="87">
        <f>I194</f>
        <v>1.1000000000000001</v>
      </c>
      <c r="H194" s="240">
        <v>0</v>
      </c>
      <c r="I194" s="485">
        <v>1.1000000000000001</v>
      </c>
      <c r="J194" s="486"/>
      <c r="K194" s="480"/>
      <c r="L194" s="441"/>
      <c r="M194" s="42">
        <f>M130+M191</f>
        <v>31945.239590000001</v>
      </c>
      <c r="N194" s="99"/>
      <c r="O194" s="99"/>
      <c r="P194" s="99"/>
    </row>
    <row r="195" spans="1:16" ht="15" hidden="1" customHeight="1">
      <c r="A195" s="536"/>
      <c r="B195" s="487"/>
      <c r="C195" s="487"/>
      <c r="D195" s="26">
        <v>2021</v>
      </c>
      <c r="E195" s="17" t="s">
        <v>29</v>
      </c>
      <c r="F195" s="11">
        <v>0</v>
      </c>
      <c r="G195" s="87">
        <f>H195+I195</f>
        <v>0</v>
      </c>
      <c r="H195" s="87">
        <v>0</v>
      </c>
      <c r="I195" s="491">
        <v>0</v>
      </c>
      <c r="J195" s="491"/>
      <c r="K195" s="480"/>
      <c r="L195" s="441"/>
      <c r="M195" s="41"/>
      <c r="N195" s="99"/>
      <c r="O195" s="99"/>
      <c r="P195" s="99"/>
    </row>
    <row r="196" spans="1:16" ht="15" hidden="1" customHeight="1">
      <c r="A196" s="536"/>
      <c r="B196" s="487"/>
      <c r="C196" s="487"/>
      <c r="D196" s="26">
        <v>2022</v>
      </c>
      <c r="E196" s="17" t="s">
        <v>29</v>
      </c>
      <c r="F196" s="10">
        <v>0</v>
      </c>
      <c r="G196" s="87">
        <f>H196+I196</f>
        <v>0</v>
      </c>
      <c r="H196" s="87">
        <v>0</v>
      </c>
      <c r="I196" s="491">
        <v>0</v>
      </c>
      <c r="J196" s="491"/>
      <c r="K196" s="480"/>
      <c r="L196" s="441"/>
      <c r="M196" s="41"/>
      <c r="N196" s="99"/>
      <c r="O196" s="99"/>
      <c r="P196" s="99"/>
    </row>
    <row r="197" spans="1:16" ht="15" hidden="1" customHeight="1">
      <c r="A197" s="536"/>
      <c r="B197" s="487"/>
      <c r="C197" s="487"/>
      <c r="D197" s="26">
        <v>2023</v>
      </c>
      <c r="E197" s="17" t="s">
        <v>29</v>
      </c>
      <c r="F197" s="12">
        <v>0</v>
      </c>
      <c r="G197" s="87">
        <f>H197+I197</f>
        <v>0</v>
      </c>
      <c r="H197" s="87">
        <v>0</v>
      </c>
      <c r="I197" s="491">
        <v>0</v>
      </c>
      <c r="J197" s="491"/>
      <c r="K197" s="481"/>
      <c r="L197" s="442"/>
      <c r="M197" s="42"/>
      <c r="N197" s="99"/>
      <c r="O197" s="99"/>
      <c r="P197" s="99"/>
    </row>
    <row r="198" spans="1:16" ht="31.5" customHeight="1">
      <c r="A198" s="536"/>
      <c r="B198" s="482" t="s">
        <v>97</v>
      </c>
      <c r="C198" s="482"/>
      <c r="D198" s="572">
        <v>2022</v>
      </c>
      <c r="E198" s="30"/>
      <c r="F198" s="125"/>
      <c r="G198" s="109">
        <f>I198</f>
        <v>1206.5</v>
      </c>
      <c r="H198" s="90">
        <v>0</v>
      </c>
      <c r="I198" s="459">
        <v>1206.5</v>
      </c>
      <c r="J198" s="460"/>
      <c r="K198" s="232"/>
      <c r="L198" s="71"/>
      <c r="M198" s="42">
        <f>I191+I198</f>
        <v>3329.37</v>
      </c>
      <c r="N198" s="34"/>
      <c r="O198" s="99"/>
      <c r="P198" s="99"/>
    </row>
    <row r="199" spans="1:16" ht="31.5" customHeight="1">
      <c r="A199" s="536"/>
      <c r="B199" s="482" t="s">
        <v>96</v>
      </c>
      <c r="C199" s="482"/>
      <c r="D199" s="573"/>
      <c r="E199" s="122"/>
      <c r="F199" s="31"/>
      <c r="G199" s="109">
        <f>I199+H199</f>
        <v>899.1</v>
      </c>
      <c r="H199" s="90"/>
      <c r="I199" s="459">
        <f>899.1</f>
        <v>899.1</v>
      </c>
      <c r="J199" s="460"/>
      <c r="K199" s="232"/>
      <c r="L199" s="123"/>
      <c r="M199" s="42"/>
      <c r="N199" s="34"/>
      <c r="O199" s="99"/>
      <c r="P199" s="99"/>
    </row>
    <row r="200" spans="1:16" ht="15" customHeight="1">
      <c r="A200" s="536"/>
      <c r="B200" s="482" t="s">
        <v>157</v>
      </c>
      <c r="C200" s="482"/>
      <c r="D200" s="256">
        <v>2023</v>
      </c>
      <c r="E200" s="30" t="s">
        <v>56</v>
      </c>
      <c r="F200" s="252">
        <v>3</v>
      </c>
      <c r="G200" s="242">
        <f>I200</f>
        <v>214</v>
      </c>
      <c r="H200" s="113">
        <v>0</v>
      </c>
      <c r="I200" s="483">
        <v>214</v>
      </c>
      <c r="J200" s="484"/>
      <c r="K200" s="254"/>
      <c r="L200" s="253"/>
      <c r="M200" s="42">
        <f>I191+I200</f>
        <v>2336.87</v>
      </c>
      <c r="N200" s="34"/>
      <c r="O200" s="99"/>
      <c r="P200" s="99"/>
    </row>
    <row r="201" spans="1:16" ht="15" customHeight="1">
      <c r="A201" s="536"/>
      <c r="B201" s="482" t="s">
        <v>159</v>
      </c>
      <c r="C201" s="482"/>
      <c r="D201" s="256">
        <v>2023</v>
      </c>
      <c r="E201" s="30" t="s">
        <v>56</v>
      </c>
      <c r="F201" s="252">
        <v>1</v>
      </c>
      <c r="G201" s="242">
        <f>I201</f>
        <v>16833.400000000001</v>
      </c>
      <c r="H201" s="113">
        <v>0</v>
      </c>
      <c r="I201" s="483">
        <v>16833.400000000001</v>
      </c>
      <c r="J201" s="484"/>
      <c r="K201" s="257"/>
      <c r="L201" s="255"/>
      <c r="M201" s="42">
        <f>I192+I201</f>
        <v>18696.167000000001</v>
      </c>
      <c r="N201" s="34"/>
      <c r="O201" s="99"/>
      <c r="P201" s="99"/>
    </row>
    <row r="202" spans="1:16" ht="15.75" customHeight="1">
      <c r="A202" s="550" t="s">
        <v>93</v>
      </c>
      <c r="B202" s="551"/>
      <c r="C202" s="552"/>
      <c r="D202" s="115">
        <v>2021</v>
      </c>
      <c r="E202" s="116"/>
      <c r="F202" s="117">
        <f t="shared" ref="F202:F207" si="26">F185</f>
        <v>6</v>
      </c>
      <c r="G202" s="118">
        <f>H202+I202</f>
        <v>9355.07</v>
      </c>
      <c r="H202" s="118">
        <f>H184+H185+H191+H192+H193+H194</f>
        <v>0</v>
      </c>
      <c r="I202" s="457">
        <f>I184+I185+I191</f>
        <v>9355.07</v>
      </c>
      <c r="J202" s="458"/>
      <c r="K202" s="236">
        <v>112</v>
      </c>
      <c r="L202" s="32" t="s">
        <v>39</v>
      </c>
      <c r="M202" s="42"/>
      <c r="N202" s="99"/>
      <c r="O202" s="99"/>
      <c r="P202" s="99"/>
    </row>
    <row r="203" spans="1:16" ht="15.75" customHeight="1">
      <c r="A203" s="553"/>
      <c r="B203" s="554"/>
      <c r="C203" s="555"/>
      <c r="D203" s="119">
        <v>2022</v>
      </c>
      <c r="E203" s="116"/>
      <c r="F203" s="159">
        <f t="shared" si="26"/>
        <v>6</v>
      </c>
      <c r="G203" s="311">
        <f>H203+I203</f>
        <v>10019.999999999998</v>
      </c>
      <c r="H203" s="311">
        <f>H186+H198+H199</f>
        <v>0</v>
      </c>
      <c r="I203" s="459">
        <f>J186+I198+I199</f>
        <v>10019.999999999998</v>
      </c>
      <c r="J203" s="460"/>
      <c r="K203" s="236">
        <v>112</v>
      </c>
      <c r="L203" s="32" t="s">
        <v>39</v>
      </c>
      <c r="M203" s="42"/>
      <c r="N203" s="99"/>
      <c r="O203" s="99"/>
      <c r="P203" s="99"/>
    </row>
    <row r="204" spans="1:16" ht="15.75" customHeight="1">
      <c r="A204" s="553"/>
      <c r="B204" s="554"/>
      <c r="C204" s="555"/>
      <c r="D204" s="120">
        <v>2023</v>
      </c>
      <c r="E204" s="116"/>
      <c r="F204" s="158">
        <f t="shared" si="26"/>
        <v>6</v>
      </c>
      <c r="G204" s="151">
        <f t="shared" ref="G204" si="27">H204+I204</f>
        <v>26204.2</v>
      </c>
      <c r="H204" s="151">
        <f>H187+H200+H201</f>
        <v>0</v>
      </c>
      <c r="I204" s="461">
        <f>I187+I200+I201</f>
        <v>26204.2</v>
      </c>
      <c r="J204" s="462"/>
      <c r="K204" s="236">
        <v>112</v>
      </c>
      <c r="L204" s="32" t="s">
        <v>39</v>
      </c>
      <c r="M204" s="42"/>
      <c r="N204" s="99"/>
      <c r="O204" s="99"/>
      <c r="P204" s="99"/>
    </row>
    <row r="205" spans="1:16" ht="15.75" customHeight="1">
      <c r="A205" s="553"/>
      <c r="B205" s="554"/>
      <c r="C205" s="555"/>
      <c r="D205" s="121">
        <v>2024</v>
      </c>
      <c r="E205" s="116"/>
      <c r="F205" s="161">
        <f t="shared" si="26"/>
        <v>6</v>
      </c>
      <c r="G205" s="288">
        <v>10420.799999999999</v>
      </c>
      <c r="H205" s="288"/>
      <c r="I205" s="463">
        <v>10420.799999999999</v>
      </c>
      <c r="J205" s="464"/>
      <c r="K205" s="236">
        <v>112</v>
      </c>
      <c r="L205" s="32" t="s">
        <v>39</v>
      </c>
      <c r="M205" s="42"/>
      <c r="N205" s="99"/>
      <c r="O205" s="99"/>
      <c r="P205" s="99"/>
    </row>
    <row r="206" spans="1:16" ht="15.75" customHeight="1">
      <c r="A206" s="553"/>
      <c r="B206" s="554"/>
      <c r="C206" s="555"/>
      <c r="D206" s="138">
        <v>2025</v>
      </c>
      <c r="E206" s="116"/>
      <c r="F206" s="160">
        <f t="shared" si="26"/>
        <v>6</v>
      </c>
      <c r="G206" s="154">
        <v>9581.2000000000007</v>
      </c>
      <c r="H206" s="154"/>
      <c r="I206" s="565">
        <v>9581.2000000000007</v>
      </c>
      <c r="J206" s="566"/>
      <c r="K206" s="265"/>
      <c r="L206" s="32"/>
      <c r="M206" s="42"/>
      <c r="N206" s="99"/>
      <c r="O206" s="99"/>
      <c r="P206" s="99"/>
    </row>
    <row r="207" spans="1:16" ht="15.75" customHeight="1">
      <c r="A207" s="556"/>
      <c r="B207" s="557"/>
      <c r="C207" s="558"/>
      <c r="D207" s="271">
        <v>2026</v>
      </c>
      <c r="E207" s="285"/>
      <c r="F207" s="161">
        <f t="shared" si="26"/>
        <v>6</v>
      </c>
      <c r="G207" s="153">
        <v>9581.2000000000007</v>
      </c>
      <c r="H207" s="153"/>
      <c r="I207" s="567">
        <v>9581.2000000000007</v>
      </c>
      <c r="J207" s="568"/>
      <c r="K207" s="236"/>
      <c r="L207" s="32"/>
      <c r="M207" s="42"/>
      <c r="N207" s="99"/>
      <c r="O207" s="99"/>
      <c r="P207" s="99"/>
    </row>
    <row r="208" spans="1:16">
      <c r="A208" s="574" t="s">
        <v>24</v>
      </c>
      <c r="B208" s="574"/>
      <c r="C208" s="574"/>
      <c r="D208" s="25"/>
      <c r="E208" s="25"/>
      <c r="F208" s="16"/>
      <c r="G208" s="91">
        <v>13872.54</v>
      </c>
      <c r="H208" s="91">
        <f>SUM(H210:H215)</f>
        <v>0</v>
      </c>
      <c r="I208" s="575">
        <v>13872.54</v>
      </c>
      <c r="J208" s="575"/>
      <c r="K208" s="107"/>
      <c r="L208" s="15"/>
      <c r="M208" s="34">
        <f>I210+I212+I215+I216+I217</f>
        <v>13872.53959</v>
      </c>
      <c r="N208" s="99"/>
      <c r="O208" s="99"/>
      <c r="P208" s="99"/>
    </row>
    <row r="209" spans="1:25">
      <c r="A209" s="409" t="s">
        <v>11</v>
      </c>
      <c r="B209" s="409"/>
      <c r="C209" s="409"/>
      <c r="D209" s="24"/>
      <c r="E209" s="24"/>
      <c r="F209" s="24"/>
      <c r="G209" s="92">
        <f t="shared" ref="G209:G216" si="28">H209+I209</f>
        <v>0</v>
      </c>
      <c r="H209" s="230">
        <v>0</v>
      </c>
      <c r="I209" s="456"/>
      <c r="J209" s="456"/>
      <c r="K209" s="230"/>
      <c r="L209" s="8"/>
      <c r="M209" s="41"/>
      <c r="N209" s="99"/>
      <c r="O209" s="99"/>
      <c r="P209" s="99"/>
    </row>
    <row r="210" spans="1:25" ht="33.75" customHeight="1">
      <c r="A210" s="409" t="s">
        <v>20</v>
      </c>
      <c r="B210" s="409"/>
      <c r="C210" s="409"/>
      <c r="D210" s="24"/>
      <c r="E210" s="47" t="s">
        <v>56</v>
      </c>
      <c r="F210" s="33">
        <f>F14+F20+F26+F56</f>
        <v>3</v>
      </c>
      <c r="G210" s="92">
        <f t="shared" si="28"/>
        <v>3541.5995900000003</v>
      </c>
      <c r="H210" s="236">
        <f>H14+H20+H26+H56</f>
        <v>0</v>
      </c>
      <c r="I210" s="591">
        <f>J14+J20+J26+J32</f>
        <v>3541.5995900000003</v>
      </c>
      <c r="J210" s="591"/>
      <c r="K210" s="236">
        <v>112</v>
      </c>
      <c r="L210" s="32" t="s">
        <v>39</v>
      </c>
      <c r="M210" s="42"/>
      <c r="N210" s="99"/>
      <c r="O210" s="99"/>
      <c r="P210" s="99"/>
      <c r="Y210" s="133"/>
    </row>
    <row r="211" spans="1:25" ht="30.75" customHeight="1">
      <c r="A211" s="399" t="s">
        <v>49</v>
      </c>
      <c r="B211" s="400"/>
      <c r="C211" s="401"/>
      <c r="D211" s="24"/>
      <c r="E211" s="22" t="s">
        <v>19</v>
      </c>
      <c r="F211" s="33">
        <f>F75+F80+F104</f>
        <v>0</v>
      </c>
      <c r="G211" s="93">
        <f t="shared" si="28"/>
        <v>0</v>
      </c>
      <c r="H211" s="94">
        <f>H80+H86</f>
        <v>0</v>
      </c>
      <c r="I211" s="469">
        <f>J75+J80+J86+J104</f>
        <v>0</v>
      </c>
      <c r="J211" s="470"/>
      <c r="K211" s="94">
        <v>112</v>
      </c>
      <c r="L211" s="35" t="s">
        <v>39</v>
      </c>
      <c r="M211" s="42">
        <f>I210+I211</f>
        <v>3541.5995900000003</v>
      </c>
      <c r="N211" s="99"/>
      <c r="O211" s="99"/>
      <c r="P211" s="99"/>
    </row>
    <row r="212" spans="1:25" ht="30" customHeight="1">
      <c r="A212" s="399" t="s">
        <v>28</v>
      </c>
      <c r="B212" s="400"/>
      <c r="C212" s="401"/>
      <c r="D212" s="24"/>
      <c r="E212" s="38" t="s">
        <v>19</v>
      </c>
      <c r="F212" s="14">
        <v>1</v>
      </c>
      <c r="G212" s="92">
        <v>975.87</v>
      </c>
      <c r="H212" s="236">
        <f>H117</f>
        <v>0</v>
      </c>
      <c r="I212" s="469">
        <v>975.87</v>
      </c>
      <c r="J212" s="470"/>
      <c r="K212" s="230">
        <v>112</v>
      </c>
      <c r="L212" s="32" t="s">
        <v>39</v>
      </c>
      <c r="M212" s="41"/>
      <c r="N212" s="99"/>
      <c r="O212" s="99"/>
      <c r="P212" s="99"/>
    </row>
    <row r="213" spans="1:25">
      <c r="A213" s="409" t="s">
        <v>13</v>
      </c>
      <c r="B213" s="409"/>
      <c r="C213" s="409"/>
      <c r="D213" s="24"/>
      <c r="E213" s="22" t="s">
        <v>19</v>
      </c>
      <c r="F213" s="312">
        <f>F176</f>
        <v>0</v>
      </c>
      <c r="G213" s="364" t="s">
        <v>31</v>
      </c>
      <c r="H213" s="365" t="str">
        <f>H176</f>
        <v>-</v>
      </c>
      <c r="I213" s="471" t="str">
        <f>I176</f>
        <v>-</v>
      </c>
      <c r="J213" s="471"/>
      <c r="K213" s="230">
        <v>112</v>
      </c>
      <c r="L213" s="32" t="s">
        <v>43</v>
      </c>
      <c r="M213" s="41"/>
      <c r="N213" s="99"/>
      <c r="O213" s="99"/>
      <c r="P213" s="99"/>
    </row>
    <row r="214" spans="1:25" ht="27.75" customHeight="1">
      <c r="A214" s="409" t="s">
        <v>71</v>
      </c>
      <c r="B214" s="409"/>
      <c r="C214" s="409"/>
      <c r="D214" s="29"/>
      <c r="E214" s="48"/>
      <c r="F214" s="14"/>
      <c r="G214" s="92">
        <f t="shared" si="28"/>
        <v>9355.07</v>
      </c>
      <c r="H214" s="236">
        <v>0</v>
      </c>
      <c r="I214" s="469">
        <f>I215+I216+I217</f>
        <v>9355.07</v>
      </c>
      <c r="J214" s="470"/>
      <c r="K214" s="230">
        <v>112</v>
      </c>
      <c r="L214" s="32" t="s">
        <v>44</v>
      </c>
      <c r="M214" s="42">
        <f>9355.07-I214</f>
        <v>0</v>
      </c>
      <c r="N214" s="99"/>
      <c r="O214" s="99"/>
      <c r="P214" s="99"/>
    </row>
    <row r="215" spans="1:25" ht="45.75" customHeight="1">
      <c r="A215" s="409" t="s">
        <v>66</v>
      </c>
      <c r="B215" s="409"/>
      <c r="C215" s="409"/>
      <c r="D215" s="50"/>
      <c r="E215" s="69" t="s">
        <v>59</v>
      </c>
      <c r="F215" s="14">
        <f>F184</f>
        <v>109</v>
      </c>
      <c r="G215" s="92">
        <f t="shared" si="28"/>
        <v>5186.17</v>
      </c>
      <c r="H215" s="236">
        <v>0</v>
      </c>
      <c r="I215" s="469">
        <v>5186.17</v>
      </c>
      <c r="J215" s="470"/>
      <c r="K215" s="230">
        <v>112</v>
      </c>
      <c r="L215" s="32" t="s">
        <v>44</v>
      </c>
      <c r="M215" s="42">
        <f>I215+I216</f>
        <v>7232.2</v>
      </c>
      <c r="N215" s="99"/>
      <c r="O215" s="99"/>
      <c r="P215" s="99"/>
    </row>
    <row r="216" spans="1:25" ht="36.75" customHeight="1">
      <c r="A216" s="409" t="s">
        <v>67</v>
      </c>
      <c r="B216" s="409"/>
      <c r="C216" s="409"/>
      <c r="D216" s="73"/>
      <c r="E216" s="68" t="s">
        <v>19</v>
      </c>
      <c r="F216" s="14">
        <f>F185</f>
        <v>6</v>
      </c>
      <c r="G216" s="92">
        <f t="shared" si="28"/>
        <v>2046.03</v>
      </c>
      <c r="H216" s="236">
        <v>0</v>
      </c>
      <c r="I216" s="469">
        <v>2046.03</v>
      </c>
      <c r="J216" s="470"/>
      <c r="K216" s="230">
        <v>112</v>
      </c>
      <c r="L216" s="32" t="s">
        <v>44</v>
      </c>
      <c r="M216" s="42"/>
      <c r="N216" s="99"/>
      <c r="O216" s="99"/>
      <c r="P216" s="99"/>
    </row>
    <row r="217" spans="1:25" ht="22.5" customHeight="1">
      <c r="A217" s="406" t="s">
        <v>79</v>
      </c>
      <c r="B217" s="407"/>
      <c r="C217" s="408"/>
      <c r="D217" s="65"/>
      <c r="E217" s="64"/>
      <c r="F217" s="14"/>
      <c r="G217" s="87">
        <f t="shared" ref="G217:G219" si="29">I217</f>
        <v>2122.87</v>
      </c>
      <c r="H217" s="236"/>
      <c r="I217" s="485">
        <f>I218+I219+I220</f>
        <v>2122.87</v>
      </c>
      <c r="J217" s="562"/>
      <c r="K217" s="486"/>
      <c r="L217" s="32"/>
      <c r="M217" s="7"/>
      <c r="N217" s="99"/>
      <c r="O217" s="99"/>
      <c r="P217" s="99"/>
    </row>
    <row r="218" spans="1:25" ht="17.25" customHeight="1">
      <c r="A218" s="406" t="s">
        <v>62</v>
      </c>
      <c r="B218" s="407"/>
      <c r="C218" s="408"/>
      <c r="D218" s="65"/>
      <c r="E218" s="64"/>
      <c r="F218" s="14"/>
      <c r="G218" s="87">
        <f t="shared" si="29"/>
        <v>1862.7670000000001</v>
      </c>
      <c r="H218" s="236"/>
      <c r="I218" s="485">
        <f>I192</f>
        <v>1862.7670000000001</v>
      </c>
      <c r="J218" s="563"/>
      <c r="K218" s="564"/>
      <c r="L218" s="32"/>
      <c r="M218" s="7"/>
    </row>
    <row r="219" spans="1:25" ht="17.25" customHeight="1">
      <c r="A219" s="406" t="s">
        <v>63</v>
      </c>
      <c r="B219" s="407"/>
      <c r="C219" s="408"/>
      <c r="D219" s="65"/>
      <c r="E219" s="64"/>
      <c r="F219" s="14"/>
      <c r="G219" s="87">
        <f t="shared" si="29"/>
        <v>259.00299999999999</v>
      </c>
      <c r="H219" s="236"/>
      <c r="I219" s="485">
        <f>I193</f>
        <v>259.00299999999999</v>
      </c>
      <c r="J219" s="562"/>
      <c r="K219" s="486"/>
      <c r="L219" s="32"/>
      <c r="M219" s="7"/>
    </row>
    <row r="220" spans="1:25" ht="15" customHeight="1">
      <c r="A220" s="581" t="s">
        <v>72</v>
      </c>
      <c r="B220" s="582"/>
      <c r="C220" s="583"/>
      <c r="D220" s="73"/>
      <c r="E220" s="69"/>
      <c r="F220" s="12"/>
      <c r="G220" s="87">
        <f>I220</f>
        <v>1.1000000000000001</v>
      </c>
      <c r="H220" s="240">
        <v>0</v>
      </c>
      <c r="I220" s="485">
        <v>1.1000000000000001</v>
      </c>
      <c r="J220" s="486"/>
      <c r="K220" s="233"/>
      <c r="L220" s="32"/>
      <c r="M220" s="63"/>
    </row>
    <row r="221" spans="1:25">
      <c r="A221" s="436" t="s">
        <v>25</v>
      </c>
      <c r="B221" s="436"/>
      <c r="C221" s="436"/>
      <c r="D221" s="165"/>
      <c r="E221" s="165"/>
      <c r="F221" s="165"/>
      <c r="G221" s="166">
        <v>39940.5</v>
      </c>
      <c r="H221" s="238">
        <v>15724.6</v>
      </c>
      <c r="I221" s="437">
        <v>24215.9</v>
      </c>
      <c r="J221" s="437"/>
      <c r="K221" s="107"/>
      <c r="L221" s="15"/>
      <c r="M221" s="41"/>
      <c r="N221" s="42">
        <f>I221+H221</f>
        <v>39940.5</v>
      </c>
      <c r="O221" s="133">
        <f>39940.5-G221</f>
        <v>0</v>
      </c>
    </row>
    <row r="222" spans="1:25">
      <c r="A222" s="409" t="s">
        <v>11</v>
      </c>
      <c r="B222" s="409"/>
      <c r="C222" s="409"/>
      <c r="D222" s="24"/>
      <c r="E222" s="24"/>
      <c r="F222" s="24"/>
      <c r="G222" s="230"/>
      <c r="H222" s="230"/>
      <c r="I222" s="456"/>
      <c r="J222" s="456"/>
      <c r="K222" s="230"/>
      <c r="L222" s="4"/>
      <c r="M222" s="41"/>
      <c r="N222" s="41"/>
    </row>
    <row r="223" spans="1:25" ht="33.75" customHeight="1">
      <c r="A223" s="409" t="s">
        <v>20</v>
      </c>
      <c r="B223" s="409"/>
      <c r="C223" s="409"/>
      <c r="D223" s="73"/>
      <c r="E223" s="69" t="s">
        <v>56</v>
      </c>
      <c r="F223" s="33">
        <f>F15+F21+F27+F33+F51+F57+F45+F39</f>
        <v>6</v>
      </c>
      <c r="G223" s="155">
        <f t="shared" ref="G223:G229" si="30">H223+I223</f>
        <v>10847.799999999997</v>
      </c>
      <c r="H223" s="239">
        <f>H15+H21+H27+H57</f>
        <v>0</v>
      </c>
      <c r="I223" s="561">
        <f>J15+J21+J27+J57+J33+J39+J51+J45</f>
        <v>10847.799999999997</v>
      </c>
      <c r="J223" s="561"/>
      <c r="K223" s="239">
        <v>112</v>
      </c>
      <c r="L223" s="32" t="s">
        <v>39</v>
      </c>
      <c r="M223" s="42">
        <f>I223+I224</f>
        <v>14195.899999999998</v>
      </c>
      <c r="N223" s="102">
        <f>G223+G224</f>
        <v>29920.5</v>
      </c>
      <c r="O223" s="98"/>
    </row>
    <row r="224" spans="1:25" ht="19.5" customHeight="1">
      <c r="A224" s="399" t="s">
        <v>49</v>
      </c>
      <c r="B224" s="400"/>
      <c r="C224" s="401"/>
      <c r="D224" s="73"/>
      <c r="E224" s="68" t="s">
        <v>19</v>
      </c>
      <c r="F224" s="33">
        <f>F76+F81+F87+F105</f>
        <v>1</v>
      </c>
      <c r="G224" s="156">
        <f t="shared" si="30"/>
        <v>19072.7</v>
      </c>
      <c r="H224" s="157">
        <f>H87</f>
        <v>15724.6</v>
      </c>
      <c r="I224" s="404">
        <f>I111</f>
        <v>3348.1000000000004</v>
      </c>
      <c r="J224" s="405"/>
      <c r="K224" s="157">
        <v>112</v>
      </c>
      <c r="L224" s="40" t="s">
        <v>39</v>
      </c>
      <c r="M224" s="42">
        <f>I223+I224</f>
        <v>14195.899999999998</v>
      </c>
      <c r="N224" s="7"/>
    </row>
    <row r="225" spans="1:25" ht="21" customHeight="1">
      <c r="A225" s="399" t="s">
        <v>28</v>
      </c>
      <c r="B225" s="400"/>
      <c r="C225" s="401"/>
      <c r="D225" s="73"/>
      <c r="E225" s="68" t="s">
        <v>19</v>
      </c>
      <c r="F225" s="14">
        <v>1</v>
      </c>
      <c r="G225" s="366" t="s">
        <v>31</v>
      </c>
      <c r="H225" s="367" t="s">
        <v>31</v>
      </c>
      <c r="I225" s="402" t="s">
        <v>31</v>
      </c>
      <c r="J225" s="403"/>
      <c r="K225" s="237">
        <v>112</v>
      </c>
      <c r="L225" s="32" t="s">
        <v>39</v>
      </c>
      <c r="M225" s="41"/>
      <c r="N225" s="7"/>
    </row>
    <row r="226" spans="1:25" ht="15.75" customHeight="1">
      <c r="A226" s="409" t="s">
        <v>13</v>
      </c>
      <c r="B226" s="409"/>
      <c r="C226" s="409"/>
      <c r="D226" s="73"/>
      <c r="E226" s="68" t="s">
        <v>19</v>
      </c>
      <c r="F226" s="312">
        <f>F177</f>
        <v>0</v>
      </c>
      <c r="G226" s="366">
        <f t="shared" si="30"/>
        <v>0</v>
      </c>
      <c r="H226" s="367">
        <f>H171</f>
        <v>0</v>
      </c>
      <c r="I226" s="472">
        <f>J171</f>
        <v>0</v>
      </c>
      <c r="J226" s="472"/>
      <c r="K226" s="237">
        <v>112</v>
      </c>
      <c r="L226" s="32" t="s">
        <v>43</v>
      </c>
      <c r="M226" s="41"/>
    </row>
    <row r="227" spans="1:25" ht="27.75" customHeight="1">
      <c r="A227" s="409" t="s">
        <v>65</v>
      </c>
      <c r="B227" s="409"/>
      <c r="C227" s="409"/>
      <c r="D227" s="73"/>
      <c r="E227" s="69"/>
      <c r="F227" s="14"/>
      <c r="G227" s="155">
        <f t="shared" si="30"/>
        <v>10019.999999999998</v>
      </c>
      <c r="H227" s="239">
        <v>0</v>
      </c>
      <c r="I227" s="404">
        <f>I228+I229+I231</f>
        <v>10019.999999999998</v>
      </c>
      <c r="J227" s="405"/>
      <c r="K227" s="237">
        <v>112</v>
      </c>
      <c r="L227" s="32" t="s">
        <v>44</v>
      </c>
      <c r="M227" s="42">
        <f>9355.07-I227</f>
        <v>-664.92999999999847</v>
      </c>
    </row>
    <row r="228" spans="1:25" ht="32.25" customHeight="1">
      <c r="A228" s="406" t="s">
        <v>68</v>
      </c>
      <c r="B228" s="407"/>
      <c r="C228" s="408"/>
      <c r="D228" s="73"/>
      <c r="E228" s="68" t="s">
        <v>19</v>
      </c>
      <c r="F228" s="14">
        <f>F186</f>
        <v>6</v>
      </c>
      <c r="G228" s="155">
        <f t="shared" si="30"/>
        <v>7914.3999999999987</v>
      </c>
      <c r="H228" s="239">
        <v>0</v>
      </c>
      <c r="I228" s="404">
        <f>J186</f>
        <v>7914.3999999999987</v>
      </c>
      <c r="J228" s="405"/>
      <c r="K228" s="237">
        <v>112</v>
      </c>
      <c r="L228" s="32" t="s">
        <v>44</v>
      </c>
      <c r="M228" s="42">
        <f>(I228+I229)-7149.4</f>
        <v>1971.4999999999982</v>
      </c>
    </row>
    <row r="229" spans="1:25" ht="18.75" customHeight="1">
      <c r="A229" s="406" t="s">
        <v>80</v>
      </c>
      <c r="B229" s="407"/>
      <c r="C229" s="408"/>
      <c r="D229" s="73"/>
      <c r="E229" s="68"/>
      <c r="F229" s="14">
        <f>F230</f>
        <v>0</v>
      </c>
      <c r="G229" s="155">
        <f t="shared" si="30"/>
        <v>1206.5</v>
      </c>
      <c r="H229" s="239">
        <f>H230</f>
        <v>0</v>
      </c>
      <c r="I229" s="404">
        <f>I230</f>
        <v>1206.5</v>
      </c>
      <c r="J229" s="405"/>
      <c r="K229" s="237">
        <v>112</v>
      </c>
      <c r="L229" s="32" t="s">
        <v>44</v>
      </c>
      <c r="M229" s="42"/>
    </row>
    <row r="230" spans="1:25" ht="17.25" customHeight="1">
      <c r="A230" s="406" t="s">
        <v>81</v>
      </c>
      <c r="B230" s="407"/>
      <c r="C230" s="408"/>
      <c r="D230" s="96"/>
      <c r="E230" s="95"/>
      <c r="F230" s="14"/>
      <c r="G230" s="109">
        <f t="shared" ref="G230" si="31">I230</f>
        <v>1206.5</v>
      </c>
      <c r="H230" s="239"/>
      <c r="I230" s="466">
        <v>1206.5</v>
      </c>
      <c r="J230" s="467"/>
      <c r="K230" s="468"/>
      <c r="L230" s="32"/>
      <c r="M230" s="7"/>
    </row>
    <row r="231" spans="1:25" ht="30.75" customHeight="1">
      <c r="A231" s="394" t="s">
        <v>96</v>
      </c>
      <c r="B231" s="395"/>
      <c r="C231" s="396"/>
      <c r="D231" s="124"/>
      <c r="E231" s="122"/>
      <c r="F231" s="14"/>
      <c r="G231" s="109">
        <f t="shared" ref="G231" si="32">I231</f>
        <v>899.1</v>
      </c>
      <c r="H231" s="239"/>
      <c r="I231" s="466">
        <f>I199</f>
        <v>899.1</v>
      </c>
      <c r="J231" s="467"/>
      <c r="K231" s="468"/>
      <c r="L231" s="32"/>
      <c r="M231" s="7"/>
    </row>
    <row r="232" spans="1:25">
      <c r="A232" s="438" t="s">
        <v>26</v>
      </c>
      <c r="B232" s="438"/>
      <c r="C232" s="438"/>
      <c r="D232" s="163"/>
      <c r="E232" s="163"/>
      <c r="F232" s="163"/>
      <c r="G232" s="164">
        <v>80552.41</v>
      </c>
      <c r="H232" s="229">
        <f>H234+H238+H240</f>
        <v>19494.009999999998</v>
      </c>
      <c r="I232" s="439">
        <v>61058.400000000001</v>
      </c>
      <c r="J232" s="439"/>
      <c r="K232" s="202"/>
      <c r="L232" s="15"/>
    </row>
    <row r="233" spans="1:25">
      <c r="A233" s="409" t="s">
        <v>145</v>
      </c>
      <c r="B233" s="409"/>
      <c r="C233" s="409"/>
      <c r="D233" s="130"/>
      <c r="E233" s="130"/>
      <c r="F233" s="130"/>
      <c r="G233" s="301"/>
      <c r="H233" s="301"/>
      <c r="I233" s="456"/>
      <c r="J233" s="456"/>
      <c r="K233" s="301"/>
      <c r="L233" s="4"/>
    </row>
    <row r="234" spans="1:25" ht="30" customHeight="1">
      <c r="A234" s="409" t="s">
        <v>146</v>
      </c>
      <c r="B234" s="409"/>
      <c r="C234" s="409"/>
      <c r="D234" s="130"/>
      <c r="E234" s="296"/>
      <c r="F234" s="175"/>
      <c r="G234" s="173">
        <v>27019.21</v>
      </c>
      <c r="H234" s="303">
        <f>H235+H236+H237</f>
        <v>19494.009999999998</v>
      </c>
      <c r="I234" s="430">
        <v>7525.2</v>
      </c>
      <c r="J234" s="430"/>
      <c r="K234" s="302">
        <v>112</v>
      </c>
      <c r="L234" s="32" t="s">
        <v>39</v>
      </c>
      <c r="M234" s="81"/>
      <c r="N234" s="133"/>
      <c r="O234" s="133">
        <f>G234+G235</f>
        <v>34369.21</v>
      </c>
      <c r="Y234" s="133"/>
    </row>
    <row r="235" spans="1:25" ht="33.75" customHeight="1">
      <c r="A235" s="409" t="s">
        <v>147</v>
      </c>
      <c r="B235" s="409"/>
      <c r="C235" s="409"/>
      <c r="D235" s="130"/>
      <c r="E235" s="296" t="s">
        <v>56</v>
      </c>
      <c r="F235" s="175">
        <v>4</v>
      </c>
      <c r="G235" s="173">
        <f>H235+I235</f>
        <v>7350</v>
      </c>
      <c r="H235" s="303">
        <f>H70</f>
        <v>0</v>
      </c>
      <c r="I235" s="430">
        <f>I70</f>
        <v>7350</v>
      </c>
      <c r="J235" s="430"/>
      <c r="K235" s="302">
        <v>112</v>
      </c>
      <c r="L235" s="32" t="s">
        <v>39</v>
      </c>
      <c r="M235" s="81"/>
      <c r="N235" s="133"/>
      <c r="O235" s="133">
        <f>G235+G236</f>
        <v>27019.21</v>
      </c>
      <c r="Y235" s="133"/>
    </row>
    <row r="236" spans="1:25" ht="18.75" customHeight="1">
      <c r="A236" s="399" t="s">
        <v>148</v>
      </c>
      <c r="B236" s="400"/>
      <c r="C236" s="401"/>
      <c r="D236" s="130"/>
      <c r="E236" s="300" t="s">
        <v>19</v>
      </c>
      <c r="F236" s="175">
        <f>F123</f>
        <v>1</v>
      </c>
      <c r="G236" s="176">
        <f t="shared" ref="G236:G239" si="33">H236+I236</f>
        <v>19669.21</v>
      </c>
      <c r="H236" s="177">
        <f>H100</f>
        <v>19494.009999999998</v>
      </c>
      <c r="I236" s="397">
        <f>J100</f>
        <v>175.2</v>
      </c>
      <c r="J236" s="398"/>
      <c r="K236" s="94">
        <v>112</v>
      </c>
      <c r="L236" s="40" t="s">
        <v>39</v>
      </c>
      <c r="M236" s="101"/>
      <c r="N236" s="133"/>
      <c r="Y236" s="133"/>
    </row>
    <row r="237" spans="1:25" ht="21" customHeight="1">
      <c r="A237" s="399" t="s">
        <v>149</v>
      </c>
      <c r="B237" s="400"/>
      <c r="C237" s="401"/>
      <c r="D237" s="130"/>
      <c r="E237" s="300" t="s">
        <v>19</v>
      </c>
      <c r="F237" s="178">
        <f>F142</f>
        <v>1</v>
      </c>
      <c r="G237" s="368" t="s">
        <v>31</v>
      </c>
      <c r="H237" s="369">
        <f>H142</f>
        <v>0</v>
      </c>
      <c r="I237" s="594" t="s">
        <v>31</v>
      </c>
      <c r="J237" s="595"/>
      <c r="K237" s="301">
        <v>112</v>
      </c>
      <c r="L237" s="32" t="s">
        <v>39</v>
      </c>
      <c r="M237" s="41"/>
      <c r="Y237" s="198"/>
    </row>
    <row r="238" spans="1:25" ht="24.75" customHeight="1">
      <c r="A238" s="409" t="s">
        <v>150</v>
      </c>
      <c r="B238" s="409"/>
      <c r="C238" s="409"/>
      <c r="D238" s="130"/>
      <c r="E238" s="300" t="s">
        <v>19</v>
      </c>
      <c r="F238" s="179">
        <v>3</v>
      </c>
      <c r="G238" s="173">
        <f t="shared" si="33"/>
        <v>27329.000000000004</v>
      </c>
      <c r="H238" s="303">
        <f>H178</f>
        <v>0</v>
      </c>
      <c r="I238" s="397">
        <f>I178</f>
        <v>27329.000000000004</v>
      </c>
      <c r="J238" s="398"/>
      <c r="K238" s="301">
        <v>112</v>
      </c>
      <c r="L238" s="32" t="s">
        <v>43</v>
      </c>
      <c r="M238" s="41"/>
    </row>
    <row r="239" spans="1:25" ht="30" customHeight="1">
      <c r="A239" s="394" t="s">
        <v>156</v>
      </c>
      <c r="B239" s="395"/>
      <c r="C239" s="396"/>
      <c r="D239" s="130"/>
      <c r="E239" s="286" t="s">
        <v>56</v>
      </c>
      <c r="F239" s="178">
        <v>1</v>
      </c>
      <c r="G239" s="173">
        <f t="shared" si="33"/>
        <v>22</v>
      </c>
      <c r="H239" s="303">
        <v>0</v>
      </c>
      <c r="I239" s="397">
        <v>22</v>
      </c>
      <c r="J239" s="398"/>
      <c r="K239" s="301"/>
      <c r="L239" s="32"/>
      <c r="M239" s="41"/>
    </row>
    <row r="240" spans="1:25" ht="37.5" customHeight="1">
      <c r="A240" s="409" t="s">
        <v>151</v>
      </c>
      <c r="B240" s="409"/>
      <c r="C240" s="409"/>
      <c r="D240" s="130"/>
      <c r="E240" s="300" t="s">
        <v>19</v>
      </c>
      <c r="F240" s="178">
        <f>F204</f>
        <v>6</v>
      </c>
      <c r="G240" s="173">
        <f>H240+I240</f>
        <v>26204.2</v>
      </c>
      <c r="H240" s="173">
        <f>H241</f>
        <v>0</v>
      </c>
      <c r="I240" s="410">
        <f>I241+I242+I243</f>
        <v>26204.2</v>
      </c>
      <c r="J240" s="411"/>
      <c r="K240" s="301">
        <v>112</v>
      </c>
      <c r="L240" s="32" t="s">
        <v>44</v>
      </c>
      <c r="M240" s="42">
        <f>9355.07-I240</f>
        <v>-16849.13</v>
      </c>
    </row>
    <row r="241" spans="1:13" ht="32.25" customHeight="1">
      <c r="A241" s="406" t="s">
        <v>152</v>
      </c>
      <c r="B241" s="407"/>
      <c r="C241" s="408"/>
      <c r="D241" s="130"/>
      <c r="E241" s="300" t="s">
        <v>19</v>
      </c>
      <c r="F241" s="178">
        <f>F205</f>
        <v>6</v>
      </c>
      <c r="G241" s="173">
        <f>H241+I241</f>
        <v>9156.7999999999993</v>
      </c>
      <c r="H241" s="303">
        <f>H205</f>
        <v>0</v>
      </c>
      <c r="I241" s="397">
        <f>I187</f>
        <v>9156.7999999999993</v>
      </c>
      <c r="J241" s="398"/>
      <c r="K241" s="301">
        <v>112</v>
      </c>
      <c r="L241" s="32" t="s">
        <v>44</v>
      </c>
      <c r="M241" s="42" t="e">
        <f>(I241+#REF!)-7149.4</f>
        <v>#REF!</v>
      </c>
    </row>
    <row r="242" spans="1:13" ht="21.75" customHeight="1">
      <c r="A242" s="394" t="s">
        <v>153</v>
      </c>
      <c r="B242" s="395"/>
      <c r="C242" s="396"/>
      <c r="D242" s="130"/>
      <c r="E242" s="286" t="s">
        <v>56</v>
      </c>
      <c r="F242" s="178">
        <v>3</v>
      </c>
      <c r="G242" s="173">
        <f t="shared" ref="G242:G243" si="34">H242+I242</f>
        <v>214</v>
      </c>
      <c r="H242" s="303">
        <v>0</v>
      </c>
      <c r="I242" s="397">
        <f>I200</f>
        <v>214</v>
      </c>
      <c r="J242" s="398"/>
      <c r="K242" s="301">
        <v>112</v>
      </c>
      <c r="L242" s="32" t="s">
        <v>44</v>
      </c>
      <c r="M242" s="42"/>
    </row>
    <row r="243" spans="1:13" ht="30.75" customHeight="1">
      <c r="A243" s="394" t="s">
        <v>154</v>
      </c>
      <c r="B243" s="395"/>
      <c r="C243" s="396"/>
      <c r="D243" s="130"/>
      <c r="E243" s="286" t="s">
        <v>56</v>
      </c>
      <c r="F243" s="178">
        <v>1</v>
      </c>
      <c r="G243" s="173">
        <f t="shared" si="34"/>
        <v>16833.400000000001</v>
      </c>
      <c r="H243" s="303">
        <v>0</v>
      </c>
      <c r="I243" s="397">
        <f>I201</f>
        <v>16833.400000000001</v>
      </c>
      <c r="J243" s="398"/>
      <c r="K243" s="301">
        <v>112</v>
      </c>
      <c r="L243" s="32" t="s">
        <v>44</v>
      </c>
      <c r="M243" s="42"/>
    </row>
    <row r="244" spans="1:13">
      <c r="A244" s="544" t="s">
        <v>70</v>
      </c>
      <c r="B244" s="544"/>
      <c r="C244" s="544"/>
      <c r="D244" s="167"/>
      <c r="E244" s="167"/>
      <c r="F244" s="313"/>
      <c r="G244" s="314">
        <v>10420.799999999999</v>
      </c>
      <c r="H244" s="315">
        <f>SUM(H246:H250)</f>
        <v>0</v>
      </c>
      <c r="I244" s="587">
        <v>10420.799999999999</v>
      </c>
      <c r="J244" s="587"/>
      <c r="K244" s="202"/>
      <c r="L244" s="15"/>
    </row>
    <row r="245" spans="1:13">
      <c r="A245" s="409" t="s">
        <v>11</v>
      </c>
      <c r="B245" s="409"/>
      <c r="C245" s="409"/>
      <c r="D245" s="130"/>
      <c r="E245" s="130"/>
      <c r="F245" s="316"/>
      <c r="G245" s="317"/>
      <c r="H245" s="317"/>
      <c r="I245" s="597"/>
      <c r="J245" s="597"/>
      <c r="K245" s="230"/>
      <c r="L245" s="4"/>
    </row>
    <row r="246" spans="1:13" ht="33.75" customHeight="1">
      <c r="A246" s="409" t="s">
        <v>20</v>
      </c>
      <c r="B246" s="409"/>
      <c r="C246" s="409"/>
      <c r="D246" s="130"/>
      <c r="E246" s="127" t="s">
        <v>56</v>
      </c>
      <c r="F246" s="318">
        <f>F71</f>
        <v>0</v>
      </c>
      <c r="G246" s="370">
        <f t="shared" ref="G246:G253" si="35">H246+I246</f>
        <v>0</v>
      </c>
      <c r="H246" s="371">
        <f>H71</f>
        <v>0</v>
      </c>
      <c r="I246" s="596">
        <f>J71</f>
        <v>0</v>
      </c>
      <c r="J246" s="596"/>
      <c r="K246" s="236">
        <v>112</v>
      </c>
      <c r="L246" s="32" t="s">
        <v>39</v>
      </c>
      <c r="M246" s="81"/>
    </row>
    <row r="247" spans="1:13" ht="30.75" customHeight="1">
      <c r="A247" s="399" t="s">
        <v>49</v>
      </c>
      <c r="B247" s="400"/>
      <c r="C247" s="401"/>
      <c r="D247" s="130"/>
      <c r="E247" s="129" t="s">
        <v>19</v>
      </c>
      <c r="F247" s="318">
        <f>F113</f>
        <v>0</v>
      </c>
      <c r="G247" s="372">
        <f t="shared" si="35"/>
        <v>0</v>
      </c>
      <c r="H247" s="373">
        <f>H113</f>
        <v>0</v>
      </c>
      <c r="I247" s="584">
        <f>I113</f>
        <v>0</v>
      </c>
      <c r="J247" s="585"/>
      <c r="K247" s="94">
        <v>112</v>
      </c>
      <c r="L247" s="40" t="s">
        <v>39</v>
      </c>
      <c r="M247" s="42">
        <f>I246+I247</f>
        <v>0</v>
      </c>
    </row>
    <row r="248" spans="1:13" ht="21" customHeight="1">
      <c r="A248" s="399" t="s">
        <v>28</v>
      </c>
      <c r="B248" s="400"/>
      <c r="C248" s="401"/>
      <c r="D248" s="130"/>
      <c r="E248" s="129" t="s">
        <v>19</v>
      </c>
      <c r="F248" s="321">
        <f>F125</f>
        <v>0</v>
      </c>
      <c r="G248" s="370" t="s">
        <v>31</v>
      </c>
      <c r="H248" s="371" t="str">
        <f>G143</f>
        <v>-</v>
      </c>
      <c r="I248" s="584" t="s">
        <v>31</v>
      </c>
      <c r="J248" s="585"/>
      <c r="K248" s="230">
        <v>112</v>
      </c>
      <c r="L248" s="32" t="s">
        <v>39</v>
      </c>
      <c r="M248" s="41"/>
    </row>
    <row r="249" spans="1:13" ht="15.75" customHeight="1">
      <c r="A249" s="409" t="s">
        <v>13</v>
      </c>
      <c r="B249" s="409"/>
      <c r="C249" s="409"/>
      <c r="D249" s="130"/>
      <c r="E249" s="129" t="s">
        <v>19</v>
      </c>
      <c r="F249" s="322">
        <f>F179</f>
        <v>0</v>
      </c>
      <c r="G249" s="370">
        <f t="shared" si="35"/>
        <v>0</v>
      </c>
      <c r="H249" s="371">
        <f>H179</f>
        <v>0</v>
      </c>
      <c r="I249" s="586">
        <f>I179</f>
        <v>0</v>
      </c>
      <c r="J249" s="586"/>
      <c r="K249" s="230">
        <v>112</v>
      </c>
      <c r="L249" s="32" t="s">
        <v>43</v>
      </c>
      <c r="M249" s="41"/>
    </row>
    <row r="250" spans="1:13" ht="27.75" customHeight="1">
      <c r="A250" s="409" t="s">
        <v>65</v>
      </c>
      <c r="B250" s="409"/>
      <c r="C250" s="409"/>
      <c r="D250" s="130"/>
      <c r="E250" s="127"/>
      <c r="F250" s="321"/>
      <c r="G250" s="319">
        <f t="shared" si="35"/>
        <v>10420.799999999999</v>
      </c>
      <c r="H250" s="320">
        <v>0</v>
      </c>
      <c r="I250" s="592">
        <f>I251+I252</f>
        <v>10420.799999999999</v>
      </c>
      <c r="J250" s="593"/>
      <c r="K250" s="230">
        <v>112</v>
      </c>
      <c r="L250" s="32" t="s">
        <v>44</v>
      </c>
      <c r="M250" s="42">
        <f>9355.07-I250</f>
        <v>-1065.7299999999996</v>
      </c>
    </row>
    <row r="251" spans="1:13" ht="32.25" customHeight="1">
      <c r="A251" s="406" t="s">
        <v>68</v>
      </c>
      <c r="B251" s="407"/>
      <c r="C251" s="408"/>
      <c r="D251" s="130"/>
      <c r="E251" s="129" t="s">
        <v>19</v>
      </c>
      <c r="F251" s="321">
        <f>F205</f>
        <v>6</v>
      </c>
      <c r="G251" s="319">
        <f t="shared" si="35"/>
        <v>10420.799999999999</v>
      </c>
      <c r="H251" s="320">
        <f>H205</f>
        <v>0</v>
      </c>
      <c r="I251" s="592">
        <f>I205</f>
        <v>10420.799999999999</v>
      </c>
      <c r="J251" s="593"/>
      <c r="K251" s="230">
        <v>112</v>
      </c>
      <c r="L251" s="32" t="s">
        <v>44</v>
      </c>
      <c r="M251" s="42">
        <f>(I251+I252)-7149.4</f>
        <v>3271.3999999999996</v>
      </c>
    </row>
    <row r="252" spans="1:13" ht="21.75" customHeight="1">
      <c r="A252" s="406" t="s">
        <v>69</v>
      </c>
      <c r="B252" s="407"/>
      <c r="C252" s="408"/>
      <c r="D252" s="169"/>
      <c r="E252" s="170"/>
      <c r="F252" s="321"/>
      <c r="G252" s="319">
        <f t="shared" si="35"/>
        <v>0</v>
      </c>
      <c r="H252" s="320">
        <v>0</v>
      </c>
      <c r="I252" s="592">
        <v>0</v>
      </c>
      <c r="J252" s="593"/>
      <c r="K252" s="230">
        <v>112</v>
      </c>
      <c r="L252" s="32" t="s">
        <v>44</v>
      </c>
      <c r="M252" s="42"/>
    </row>
    <row r="253" spans="1:13">
      <c r="A253" s="588" t="s">
        <v>122</v>
      </c>
      <c r="B253" s="588"/>
      <c r="C253" s="588"/>
      <c r="D253" s="171"/>
      <c r="E253" s="171"/>
      <c r="F253" s="171"/>
      <c r="G253" s="172">
        <f t="shared" si="35"/>
        <v>9581.2000000000007</v>
      </c>
      <c r="H253" s="266">
        <f>SUM(H255:H259)</f>
        <v>0</v>
      </c>
      <c r="I253" s="589">
        <f>SUM(I255:J259)</f>
        <v>9581.2000000000007</v>
      </c>
      <c r="J253" s="589"/>
      <c r="K253" s="202"/>
      <c r="L253" s="15"/>
    </row>
    <row r="254" spans="1:13">
      <c r="A254" s="409" t="s">
        <v>11</v>
      </c>
      <c r="B254" s="409"/>
      <c r="C254" s="409"/>
      <c r="D254" s="130"/>
      <c r="E254" s="130"/>
      <c r="F254" s="130"/>
      <c r="G254" s="262"/>
      <c r="H254" s="262"/>
      <c r="I254" s="456"/>
      <c r="J254" s="456"/>
      <c r="K254" s="262"/>
      <c r="L254" s="4"/>
    </row>
    <row r="255" spans="1:13" ht="33.75" customHeight="1">
      <c r="A255" s="409" t="s">
        <v>20</v>
      </c>
      <c r="B255" s="409"/>
      <c r="C255" s="409"/>
      <c r="D255" s="130"/>
      <c r="E255" s="260" t="s">
        <v>56</v>
      </c>
      <c r="F255" s="185">
        <f>F62</f>
        <v>0</v>
      </c>
      <c r="G255" s="186">
        <f t="shared" ref="G255:G261" si="36">H255+I255</f>
        <v>0</v>
      </c>
      <c r="H255" s="267">
        <f>H64</f>
        <v>0</v>
      </c>
      <c r="I255" s="590">
        <f>I64</f>
        <v>0</v>
      </c>
      <c r="J255" s="590"/>
      <c r="K255" s="265">
        <v>112</v>
      </c>
      <c r="L255" s="32" t="s">
        <v>39</v>
      </c>
      <c r="M255" s="81"/>
    </row>
    <row r="256" spans="1:13" ht="30.75" customHeight="1">
      <c r="A256" s="399" t="s">
        <v>49</v>
      </c>
      <c r="B256" s="400"/>
      <c r="C256" s="401"/>
      <c r="D256" s="130"/>
      <c r="E256" s="268" t="s">
        <v>19</v>
      </c>
      <c r="F256" s="185">
        <v>0</v>
      </c>
      <c r="G256" s="187">
        <f t="shared" si="36"/>
        <v>0</v>
      </c>
      <c r="H256" s="188">
        <f>H114</f>
        <v>0</v>
      </c>
      <c r="I256" s="533">
        <f>J114</f>
        <v>0</v>
      </c>
      <c r="J256" s="534"/>
      <c r="K256" s="94">
        <v>112</v>
      </c>
      <c r="L256" s="40" t="s">
        <v>39</v>
      </c>
      <c r="M256" s="42">
        <f>I255+I256</f>
        <v>0</v>
      </c>
    </row>
    <row r="257" spans="1:13" ht="21" customHeight="1">
      <c r="A257" s="399" t="s">
        <v>28</v>
      </c>
      <c r="B257" s="400"/>
      <c r="C257" s="401"/>
      <c r="D257" s="130"/>
      <c r="E257" s="268" t="s">
        <v>19</v>
      </c>
      <c r="F257" s="189">
        <f>F134</f>
        <v>0</v>
      </c>
      <c r="G257" s="186">
        <f t="shared" si="36"/>
        <v>0</v>
      </c>
      <c r="H257" s="267">
        <f>H206</f>
        <v>0</v>
      </c>
      <c r="I257" s="533">
        <f>I144</f>
        <v>0</v>
      </c>
      <c r="J257" s="534"/>
      <c r="K257" s="262">
        <v>112</v>
      </c>
      <c r="L257" s="32" t="s">
        <v>39</v>
      </c>
      <c r="M257" s="41"/>
    </row>
    <row r="258" spans="1:13" ht="15.75" customHeight="1">
      <c r="A258" s="409" t="s">
        <v>13</v>
      </c>
      <c r="B258" s="409"/>
      <c r="C258" s="409"/>
      <c r="D258" s="130"/>
      <c r="E258" s="268" t="s">
        <v>19</v>
      </c>
      <c r="F258" s="190">
        <f>F180</f>
        <v>0</v>
      </c>
      <c r="G258" s="186">
        <f t="shared" si="36"/>
        <v>0</v>
      </c>
      <c r="H258" s="267">
        <f>H206</f>
        <v>0</v>
      </c>
      <c r="I258" s="577">
        <f>J180</f>
        <v>0</v>
      </c>
      <c r="J258" s="577"/>
      <c r="K258" s="262">
        <v>112</v>
      </c>
      <c r="L258" s="32" t="s">
        <v>43</v>
      </c>
      <c r="M258" s="41"/>
    </row>
    <row r="259" spans="1:13" ht="27.75" customHeight="1">
      <c r="A259" s="409" t="s">
        <v>65</v>
      </c>
      <c r="B259" s="409"/>
      <c r="C259" s="409"/>
      <c r="D259" s="130"/>
      <c r="E259" s="260"/>
      <c r="F259" s="189"/>
      <c r="G259" s="186">
        <f t="shared" si="36"/>
        <v>9581.2000000000007</v>
      </c>
      <c r="H259" s="267">
        <v>0</v>
      </c>
      <c r="I259" s="533">
        <f>I260+I261</f>
        <v>9581.2000000000007</v>
      </c>
      <c r="J259" s="534"/>
      <c r="K259" s="262">
        <v>112</v>
      </c>
      <c r="L259" s="32" t="s">
        <v>44</v>
      </c>
      <c r="M259" s="42">
        <f>9355.07-I259</f>
        <v>-226.13000000000102</v>
      </c>
    </row>
    <row r="260" spans="1:13" ht="32.25" customHeight="1">
      <c r="A260" s="406" t="s">
        <v>68</v>
      </c>
      <c r="B260" s="407"/>
      <c r="C260" s="408"/>
      <c r="D260" s="130"/>
      <c r="E260" s="268" t="s">
        <v>19</v>
      </c>
      <c r="F260" s="189">
        <v>0</v>
      </c>
      <c r="G260" s="186">
        <f t="shared" si="36"/>
        <v>9581.2000000000007</v>
      </c>
      <c r="H260" s="267">
        <f>H206</f>
        <v>0</v>
      </c>
      <c r="I260" s="533">
        <f>I206</f>
        <v>9581.2000000000007</v>
      </c>
      <c r="J260" s="534"/>
      <c r="K260" s="262">
        <v>112</v>
      </c>
      <c r="L260" s="32" t="s">
        <v>44</v>
      </c>
      <c r="M260" s="42">
        <f>(I260+I261)-7149.4</f>
        <v>2431.8000000000011</v>
      </c>
    </row>
    <row r="261" spans="1:13" ht="21.75" customHeight="1">
      <c r="A261" s="406" t="s">
        <v>69</v>
      </c>
      <c r="B261" s="407"/>
      <c r="C261" s="408"/>
      <c r="D261" s="130"/>
      <c r="E261" s="268"/>
      <c r="F261" s="189"/>
      <c r="G261" s="186">
        <f t="shared" si="36"/>
        <v>0</v>
      </c>
      <c r="H261" s="267">
        <v>0</v>
      </c>
      <c r="I261" s="533">
        <v>0</v>
      </c>
      <c r="J261" s="534"/>
      <c r="K261" s="262">
        <v>112</v>
      </c>
      <c r="L261" s="32" t="s">
        <v>44</v>
      </c>
      <c r="M261" s="42"/>
    </row>
    <row r="262" spans="1:13">
      <c r="A262" s="544" t="s">
        <v>138</v>
      </c>
      <c r="B262" s="544"/>
      <c r="C262" s="544"/>
      <c r="D262" s="167"/>
      <c r="E262" s="167"/>
      <c r="F262" s="167"/>
      <c r="G262" s="168">
        <f t="shared" ref="G262" si="37">H262+I262</f>
        <v>9581.2000000000007</v>
      </c>
      <c r="H262" s="263">
        <f>SUM(H264:H268)</f>
        <v>0</v>
      </c>
      <c r="I262" s="545">
        <f>SUM(I264:J268)</f>
        <v>9581.2000000000007</v>
      </c>
      <c r="J262" s="545"/>
      <c r="K262" s="202"/>
      <c r="L262" s="15"/>
    </row>
    <row r="263" spans="1:13">
      <c r="A263" s="409" t="s">
        <v>11</v>
      </c>
      <c r="B263" s="409"/>
      <c r="C263" s="409"/>
      <c r="D263" s="73"/>
      <c r="E263" s="73"/>
      <c r="F263" s="73"/>
      <c r="G263" s="230"/>
      <c r="H263" s="230"/>
      <c r="I263" s="456"/>
      <c r="J263" s="456"/>
      <c r="K263" s="230"/>
      <c r="L263" s="4"/>
    </row>
    <row r="264" spans="1:13" ht="33.75" customHeight="1">
      <c r="A264" s="409" t="s">
        <v>20</v>
      </c>
      <c r="B264" s="409"/>
      <c r="C264" s="409"/>
      <c r="D264" s="73"/>
      <c r="E264" s="69" t="s">
        <v>56</v>
      </c>
      <c r="F264" s="180">
        <f>F73</f>
        <v>0</v>
      </c>
      <c r="G264" s="181">
        <f t="shared" ref="G264:G270" si="38">H264+I264</f>
        <v>0</v>
      </c>
      <c r="H264" s="264">
        <f>H73</f>
        <v>0</v>
      </c>
      <c r="I264" s="546">
        <f>I73</f>
        <v>0</v>
      </c>
      <c r="J264" s="546"/>
      <c r="K264" s="236">
        <v>112</v>
      </c>
      <c r="L264" s="32" t="s">
        <v>39</v>
      </c>
      <c r="M264" s="81"/>
    </row>
    <row r="265" spans="1:13" ht="30.75" customHeight="1">
      <c r="A265" s="399" t="s">
        <v>49</v>
      </c>
      <c r="B265" s="400"/>
      <c r="C265" s="401"/>
      <c r="D265" s="73"/>
      <c r="E265" s="68" t="s">
        <v>19</v>
      </c>
      <c r="F265" s="180">
        <f>F115</f>
        <v>0</v>
      </c>
      <c r="G265" s="182">
        <f t="shared" si="38"/>
        <v>0</v>
      </c>
      <c r="H265" s="183">
        <f>H115</f>
        <v>0</v>
      </c>
      <c r="I265" s="547">
        <f>J115</f>
        <v>0</v>
      </c>
      <c r="J265" s="548"/>
      <c r="K265" s="94">
        <v>112</v>
      </c>
      <c r="L265" s="40" t="s">
        <v>39</v>
      </c>
      <c r="M265" s="42">
        <f>I264+I265</f>
        <v>0</v>
      </c>
    </row>
    <row r="266" spans="1:13" ht="21" customHeight="1">
      <c r="A266" s="399" t="s">
        <v>28</v>
      </c>
      <c r="B266" s="400"/>
      <c r="C266" s="401"/>
      <c r="D266" s="73"/>
      <c r="E266" s="68" t="s">
        <v>19</v>
      </c>
      <c r="F266" s="184">
        <v>0</v>
      </c>
      <c r="G266" s="181">
        <f t="shared" si="38"/>
        <v>0</v>
      </c>
      <c r="H266" s="264">
        <f>H182</f>
        <v>0</v>
      </c>
      <c r="I266" s="547">
        <f>I145</f>
        <v>0</v>
      </c>
      <c r="J266" s="548"/>
      <c r="K266" s="230">
        <v>112</v>
      </c>
      <c r="L266" s="32" t="s">
        <v>39</v>
      </c>
      <c r="M266" s="41"/>
    </row>
    <row r="267" spans="1:13" ht="15.75" customHeight="1">
      <c r="A267" s="409" t="s">
        <v>13</v>
      </c>
      <c r="B267" s="409"/>
      <c r="C267" s="409"/>
      <c r="D267" s="73"/>
      <c r="E267" s="68" t="s">
        <v>19</v>
      </c>
      <c r="F267" s="287">
        <f>F181</f>
        <v>0</v>
      </c>
      <c r="G267" s="181">
        <f t="shared" si="38"/>
        <v>0</v>
      </c>
      <c r="H267" s="264">
        <f>H181</f>
        <v>0</v>
      </c>
      <c r="I267" s="549">
        <f>J181</f>
        <v>0</v>
      </c>
      <c r="J267" s="549"/>
      <c r="K267" s="230">
        <v>112</v>
      </c>
      <c r="L267" s="32" t="s">
        <v>43</v>
      </c>
      <c r="M267" s="41"/>
    </row>
    <row r="268" spans="1:13" ht="27.75" customHeight="1">
      <c r="A268" s="409" t="s">
        <v>65</v>
      </c>
      <c r="B268" s="409"/>
      <c r="C268" s="409"/>
      <c r="D268" s="73"/>
      <c r="E268" s="69"/>
      <c r="F268" s="184"/>
      <c r="G268" s="181">
        <f t="shared" si="38"/>
        <v>9581.2000000000007</v>
      </c>
      <c r="H268" s="264">
        <v>0</v>
      </c>
      <c r="I268" s="547">
        <f>I269+I270</f>
        <v>9581.2000000000007</v>
      </c>
      <c r="J268" s="548"/>
      <c r="K268" s="230">
        <v>112</v>
      </c>
      <c r="L268" s="32" t="s">
        <v>44</v>
      </c>
      <c r="M268" s="42">
        <f>9355.07-I268</f>
        <v>-226.13000000000102</v>
      </c>
    </row>
    <row r="269" spans="1:13" ht="32.25" customHeight="1">
      <c r="A269" s="406" t="s">
        <v>68</v>
      </c>
      <c r="B269" s="407"/>
      <c r="C269" s="408"/>
      <c r="D269" s="73"/>
      <c r="E269" s="68" t="s">
        <v>19</v>
      </c>
      <c r="F269" s="184">
        <f>F207</f>
        <v>6</v>
      </c>
      <c r="G269" s="181">
        <f t="shared" si="38"/>
        <v>9581.2000000000007</v>
      </c>
      <c r="H269" s="264">
        <f>H207</f>
        <v>0</v>
      </c>
      <c r="I269" s="547">
        <f>I207</f>
        <v>9581.2000000000007</v>
      </c>
      <c r="J269" s="548"/>
      <c r="K269" s="230">
        <v>112</v>
      </c>
      <c r="L269" s="32" t="s">
        <v>44</v>
      </c>
      <c r="M269" s="42">
        <f>(I269+I270)-7149.4</f>
        <v>2431.8000000000011</v>
      </c>
    </row>
    <row r="270" spans="1:13" ht="21.75" customHeight="1">
      <c r="A270" s="406" t="s">
        <v>69</v>
      </c>
      <c r="B270" s="407"/>
      <c r="C270" s="408"/>
      <c r="D270" s="73"/>
      <c r="E270" s="68"/>
      <c r="F270" s="184"/>
      <c r="G270" s="181">
        <f t="shared" si="38"/>
        <v>0</v>
      </c>
      <c r="H270" s="264">
        <v>0</v>
      </c>
      <c r="I270" s="547">
        <v>0</v>
      </c>
      <c r="J270" s="548"/>
      <c r="K270" s="230">
        <v>112</v>
      </c>
      <c r="L270" s="32" t="s">
        <v>44</v>
      </c>
      <c r="M270" s="42"/>
    </row>
    <row r="271" spans="1:13">
      <c r="A271" s="541" t="s">
        <v>137</v>
      </c>
      <c r="B271" s="541"/>
      <c r="C271" s="541"/>
      <c r="D271" s="5"/>
      <c r="E271" s="5"/>
      <c r="F271" s="5"/>
      <c r="G271" s="108">
        <f>G208+G221+G232+G262+G244+G253</f>
        <v>163948.65000000002</v>
      </c>
      <c r="H271" s="108">
        <f>H208+H221+H232+H262+H244+H253</f>
        <v>35218.61</v>
      </c>
      <c r="I271" s="542">
        <f>I208+I221+I232+I262+I244+I253</f>
        <v>128730.04</v>
      </c>
      <c r="J271" s="543"/>
      <c r="K271" s="203"/>
      <c r="L271" s="5"/>
      <c r="M271" s="7"/>
    </row>
    <row r="272" spans="1:1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0" ht="15.75">
      <c r="A273" s="3"/>
      <c r="G273" s="81"/>
      <c r="H273" s="7"/>
      <c r="J273" s="7"/>
    </row>
    <row r="274" spans="1:10" ht="15.75">
      <c r="A274" s="3"/>
      <c r="G274" s="7"/>
      <c r="H274" s="7"/>
    </row>
    <row r="275" spans="1:10" ht="15.75">
      <c r="A275" s="3"/>
      <c r="G275" s="193"/>
    </row>
    <row r="276" spans="1:10" ht="15.75">
      <c r="A276" s="3"/>
    </row>
    <row r="277" spans="1:10" ht="15.75">
      <c r="A277" s="3"/>
    </row>
  </sheetData>
  <mergeCells count="305">
    <mergeCell ref="I214:J214"/>
    <mergeCell ref="I210:J210"/>
    <mergeCell ref="A211:C211"/>
    <mergeCell ref="I211:J211"/>
    <mergeCell ref="A252:C252"/>
    <mergeCell ref="I252:J252"/>
    <mergeCell ref="A251:C251"/>
    <mergeCell ref="I251:J251"/>
    <mergeCell ref="I250:J250"/>
    <mergeCell ref="A250:C250"/>
    <mergeCell ref="A230:C230"/>
    <mergeCell ref="I230:K230"/>
    <mergeCell ref="A237:C237"/>
    <mergeCell ref="I237:J237"/>
    <mergeCell ref="A243:C243"/>
    <mergeCell ref="I243:J243"/>
    <mergeCell ref="A238:C238"/>
    <mergeCell ref="I238:J238"/>
    <mergeCell ref="A246:C246"/>
    <mergeCell ref="I246:J246"/>
    <mergeCell ref="A245:C245"/>
    <mergeCell ref="I245:J245"/>
    <mergeCell ref="A260:C260"/>
    <mergeCell ref="I260:J260"/>
    <mergeCell ref="A255:C255"/>
    <mergeCell ref="A257:C257"/>
    <mergeCell ref="I257:J257"/>
    <mergeCell ref="I254:J254"/>
    <mergeCell ref="I212:J212"/>
    <mergeCell ref="A216:C216"/>
    <mergeCell ref="I216:J216"/>
    <mergeCell ref="I220:J220"/>
    <mergeCell ref="A220:C220"/>
    <mergeCell ref="A247:C247"/>
    <mergeCell ref="I247:J247"/>
    <mergeCell ref="A248:C248"/>
    <mergeCell ref="I248:J248"/>
    <mergeCell ref="A249:C249"/>
    <mergeCell ref="I249:J249"/>
    <mergeCell ref="A244:C244"/>
    <mergeCell ref="I244:J244"/>
    <mergeCell ref="A253:C253"/>
    <mergeCell ref="I253:J253"/>
    <mergeCell ref="A254:C254"/>
    <mergeCell ref="I256:J256"/>
    <mergeCell ref="I255:J255"/>
    <mergeCell ref="I258:J258"/>
    <mergeCell ref="A259:C259"/>
    <mergeCell ref="I259:J259"/>
    <mergeCell ref="A62:A67"/>
    <mergeCell ref="B62:C67"/>
    <mergeCell ref="E62:E67"/>
    <mergeCell ref="A116:J116"/>
    <mergeCell ref="A74:J74"/>
    <mergeCell ref="I73:J73"/>
    <mergeCell ref="I69:J69"/>
    <mergeCell ref="I70:J70"/>
    <mergeCell ref="A68:C73"/>
    <mergeCell ref="I110:J110"/>
    <mergeCell ref="I111:J111"/>
    <mergeCell ref="I112:J112"/>
    <mergeCell ref="I113:J113"/>
    <mergeCell ref="I72:J72"/>
    <mergeCell ref="A98:A103"/>
    <mergeCell ref="B98:C103"/>
    <mergeCell ref="E98:E103"/>
    <mergeCell ref="I140:J140"/>
    <mergeCell ref="A147:J147"/>
    <mergeCell ref="I219:K219"/>
    <mergeCell ref="A214:C214"/>
    <mergeCell ref="A134:A139"/>
    <mergeCell ref="B134:C139"/>
    <mergeCell ref="E134:E139"/>
    <mergeCell ref="B117:C121"/>
    <mergeCell ref="E92:E97"/>
    <mergeCell ref="E122:E127"/>
    <mergeCell ref="A128:A133"/>
    <mergeCell ref="A256:C256"/>
    <mergeCell ref="A258:C258"/>
    <mergeCell ref="I141:J141"/>
    <mergeCell ref="D198:D199"/>
    <mergeCell ref="B201:C201"/>
    <mergeCell ref="I201:J201"/>
    <mergeCell ref="I197:J197"/>
    <mergeCell ref="A208:C208"/>
    <mergeCell ref="I208:J208"/>
    <mergeCell ref="B194:C194"/>
    <mergeCell ref="A146:J146"/>
    <mergeCell ref="A140:C145"/>
    <mergeCell ref="I143:J143"/>
    <mergeCell ref="A212:C212"/>
    <mergeCell ref="I191:J191"/>
    <mergeCell ref="B185:C190"/>
    <mergeCell ref="B193:C193"/>
    <mergeCell ref="B169:C169"/>
    <mergeCell ref="I169:J169"/>
    <mergeCell ref="E170:E174"/>
    <mergeCell ref="B184:C184"/>
    <mergeCell ref="I184:J184"/>
    <mergeCell ref="I187:J187"/>
    <mergeCell ref="A148:J148"/>
    <mergeCell ref="A202:C207"/>
    <mergeCell ref="I199:J199"/>
    <mergeCell ref="A226:C226"/>
    <mergeCell ref="I228:J228"/>
    <mergeCell ref="A229:C229"/>
    <mergeCell ref="I209:J209"/>
    <mergeCell ref="A210:C210"/>
    <mergeCell ref="I142:J142"/>
    <mergeCell ref="A185:A190"/>
    <mergeCell ref="A191:A201"/>
    <mergeCell ref="I185:K185"/>
    <mergeCell ref="I144:J144"/>
    <mergeCell ref="I145:J145"/>
    <mergeCell ref="I222:J222"/>
    <mergeCell ref="A223:C223"/>
    <mergeCell ref="I223:J223"/>
    <mergeCell ref="A217:C217"/>
    <mergeCell ref="A218:C218"/>
    <mergeCell ref="A219:C219"/>
    <mergeCell ref="I217:K217"/>
    <mergeCell ref="I218:K218"/>
    <mergeCell ref="I206:J206"/>
    <mergeCell ref="I207:J207"/>
    <mergeCell ref="A271:C271"/>
    <mergeCell ref="I271:J271"/>
    <mergeCell ref="A262:C262"/>
    <mergeCell ref="I262:J262"/>
    <mergeCell ref="A263:C263"/>
    <mergeCell ref="I263:J263"/>
    <mergeCell ref="A264:C264"/>
    <mergeCell ref="I264:J264"/>
    <mergeCell ref="A265:C265"/>
    <mergeCell ref="I265:J265"/>
    <mergeCell ref="A266:C266"/>
    <mergeCell ref="I266:J266"/>
    <mergeCell ref="A267:C267"/>
    <mergeCell ref="I267:J267"/>
    <mergeCell ref="A270:C270"/>
    <mergeCell ref="I270:J270"/>
    <mergeCell ref="A269:C269"/>
    <mergeCell ref="I269:J269"/>
    <mergeCell ref="A268:C268"/>
    <mergeCell ref="I268:J268"/>
    <mergeCell ref="A261:C261"/>
    <mergeCell ref="I261:J261"/>
    <mergeCell ref="A44:A49"/>
    <mergeCell ref="A50:A55"/>
    <mergeCell ref="A38:A43"/>
    <mergeCell ref="L117:L127"/>
    <mergeCell ref="K122:K124"/>
    <mergeCell ref="K128:K130"/>
    <mergeCell ref="A182:J182"/>
    <mergeCell ref="A75:A79"/>
    <mergeCell ref="B75:C79"/>
    <mergeCell ref="B80:C85"/>
    <mergeCell ref="A80:A85"/>
    <mergeCell ref="B86:C91"/>
    <mergeCell ref="A86:A91"/>
    <mergeCell ref="B104:C109"/>
    <mergeCell ref="A104:A109"/>
    <mergeCell ref="E104:E109"/>
    <mergeCell ref="E86:E91"/>
    <mergeCell ref="E80:E85"/>
    <mergeCell ref="E75:E79"/>
    <mergeCell ref="A110:C115"/>
    <mergeCell ref="A92:A97"/>
    <mergeCell ref="B92:C97"/>
    <mergeCell ref="L75:L106"/>
    <mergeCell ref="B128:C133"/>
    <mergeCell ref="E38:E43"/>
    <mergeCell ref="E32:E37"/>
    <mergeCell ref="E26:E31"/>
    <mergeCell ref="A14:A19"/>
    <mergeCell ref="B14:C19"/>
    <mergeCell ref="A20:A25"/>
    <mergeCell ref="A26:A31"/>
    <mergeCell ref="A32:A37"/>
    <mergeCell ref="E20:E25"/>
    <mergeCell ref="A56:A61"/>
    <mergeCell ref="A117:A121"/>
    <mergeCell ref="K75:K77"/>
    <mergeCell ref="E117:E121"/>
    <mergeCell ref="A122:A127"/>
    <mergeCell ref="B122:C127"/>
    <mergeCell ref="K117:K119"/>
    <mergeCell ref="E128:E133"/>
    <mergeCell ref="A11:J11"/>
    <mergeCell ref="A12:J12"/>
    <mergeCell ref="A13:J13"/>
    <mergeCell ref="I68:J68"/>
    <mergeCell ref="K86:K88"/>
    <mergeCell ref="K80:K82"/>
    <mergeCell ref="K8:K9"/>
    <mergeCell ref="L8:L9"/>
    <mergeCell ref="I9:J9"/>
    <mergeCell ref="B10:C10"/>
    <mergeCell ref="I10:J10"/>
    <mergeCell ref="K14:K58"/>
    <mergeCell ref="L14:L58"/>
    <mergeCell ref="E14:E19"/>
    <mergeCell ref="B20:C25"/>
    <mergeCell ref="B26:C31"/>
    <mergeCell ref="B32:C37"/>
    <mergeCell ref="B38:C43"/>
    <mergeCell ref="B44:C49"/>
    <mergeCell ref="B50:C55"/>
    <mergeCell ref="B56:C61"/>
    <mergeCell ref="E56:E61"/>
    <mergeCell ref="E50:E55"/>
    <mergeCell ref="E44:E49"/>
    <mergeCell ref="H1:J1"/>
    <mergeCell ref="H3:J3"/>
    <mergeCell ref="G4:J4"/>
    <mergeCell ref="K3:L3"/>
    <mergeCell ref="K4:L4"/>
    <mergeCell ref="A5:L5"/>
    <mergeCell ref="A6:L6"/>
    <mergeCell ref="A7:L7"/>
    <mergeCell ref="A8:A9"/>
    <mergeCell ref="B8:C9"/>
    <mergeCell ref="D8:D9"/>
    <mergeCell ref="E8:F8"/>
    <mergeCell ref="G8:J8"/>
    <mergeCell ref="L155:L157"/>
    <mergeCell ref="A161:J161"/>
    <mergeCell ref="B162:C162"/>
    <mergeCell ref="E163:E167"/>
    <mergeCell ref="L163:L165"/>
    <mergeCell ref="I188:K188"/>
    <mergeCell ref="K191:K197"/>
    <mergeCell ref="B200:C200"/>
    <mergeCell ref="I200:J200"/>
    <mergeCell ref="I194:J194"/>
    <mergeCell ref="I193:J193"/>
    <mergeCell ref="B192:C192"/>
    <mergeCell ref="D191:D194"/>
    <mergeCell ref="I192:J192"/>
    <mergeCell ref="B191:C191"/>
    <mergeCell ref="B198:C198"/>
    <mergeCell ref="I198:J198"/>
    <mergeCell ref="I195:J195"/>
    <mergeCell ref="I196:J196"/>
    <mergeCell ref="B199:C199"/>
    <mergeCell ref="A183:J183"/>
    <mergeCell ref="B195:C197"/>
    <mergeCell ref="A155:A160"/>
    <mergeCell ref="L149:L151"/>
    <mergeCell ref="I176:J176"/>
    <mergeCell ref="I177:J177"/>
    <mergeCell ref="I178:J178"/>
    <mergeCell ref="I179:J179"/>
    <mergeCell ref="A176:C181"/>
    <mergeCell ref="A233:C233"/>
    <mergeCell ref="I233:J233"/>
    <mergeCell ref="A234:C234"/>
    <mergeCell ref="I234:J234"/>
    <mergeCell ref="I202:J202"/>
    <mergeCell ref="I203:J203"/>
    <mergeCell ref="I204:J204"/>
    <mergeCell ref="I205:J205"/>
    <mergeCell ref="L191:L197"/>
    <mergeCell ref="L170:L172"/>
    <mergeCell ref="A231:C231"/>
    <mergeCell ref="I231:K231"/>
    <mergeCell ref="A215:C215"/>
    <mergeCell ref="I215:J215"/>
    <mergeCell ref="A213:C213"/>
    <mergeCell ref="I213:J213"/>
    <mergeCell ref="I226:J226"/>
    <mergeCell ref="A149:A154"/>
    <mergeCell ref="A241:C241"/>
    <mergeCell ref="I241:J241"/>
    <mergeCell ref="A242:C242"/>
    <mergeCell ref="I242:J242"/>
    <mergeCell ref="B149:C154"/>
    <mergeCell ref="E149:E154"/>
    <mergeCell ref="A163:A168"/>
    <mergeCell ref="B163:C168"/>
    <mergeCell ref="A170:A175"/>
    <mergeCell ref="B170:C175"/>
    <mergeCell ref="A235:C235"/>
    <mergeCell ref="I235:J235"/>
    <mergeCell ref="A236:C236"/>
    <mergeCell ref="I236:J236"/>
    <mergeCell ref="B155:C160"/>
    <mergeCell ref="E155:E160"/>
    <mergeCell ref="A209:C209"/>
    <mergeCell ref="A221:C221"/>
    <mergeCell ref="I221:J221"/>
    <mergeCell ref="A222:C222"/>
    <mergeCell ref="A232:C232"/>
    <mergeCell ref="I232:J232"/>
    <mergeCell ref="A224:C224"/>
    <mergeCell ref="I224:J224"/>
    <mergeCell ref="A239:C239"/>
    <mergeCell ref="I239:J239"/>
    <mergeCell ref="A225:C225"/>
    <mergeCell ref="I225:J225"/>
    <mergeCell ref="I229:J229"/>
    <mergeCell ref="A228:C228"/>
    <mergeCell ref="I227:J227"/>
    <mergeCell ref="A227:C227"/>
    <mergeCell ref="A240:C240"/>
    <mergeCell ref="I240:J240"/>
  </mergeCells>
  <pageMargins left="0.23622047244094491" right="0.2" top="0.23622047244094491" bottom="0.2" header="0.21" footer="0.15748031496062992"/>
  <pageSetup paperSize="9" scale="65" fitToHeight="0" orientation="landscape" r:id="rId1"/>
  <rowBreaks count="3" manualBreakCount="3">
    <brk id="115" max="9" man="1"/>
    <brk id="160" max="9" man="1"/>
    <brk id="20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7"/>
  <sheetViews>
    <sheetView tabSelected="1" workbookViewId="0">
      <selection activeCell="J41" sqref="J41"/>
    </sheetView>
  </sheetViews>
  <sheetFormatPr defaultRowHeight="15"/>
  <cols>
    <col min="1" max="1" width="10" customWidth="1"/>
    <col min="2" max="2" width="33.140625" customWidth="1"/>
    <col min="3" max="3" width="38" customWidth="1"/>
    <col min="4" max="4" width="42.85546875" customWidth="1"/>
    <col min="5" max="5" width="20.28515625" customWidth="1"/>
    <col min="6" max="6" width="16.28515625" customWidth="1"/>
    <col min="7" max="7" width="16.5703125" customWidth="1"/>
    <col min="8" max="8" width="13.28515625" customWidth="1"/>
    <col min="9" max="9" width="13.140625" customWidth="1"/>
    <col min="10" max="13" width="15" customWidth="1"/>
    <col min="14" max="14" width="14.5703125" bestFit="1" customWidth="1"/>
  </cols>
  <sheetData>
    <row r="1" spans="1:14" ht="16.5">
      <c r="H1" s="499" t="s">
        <v>98</v>
      </c>
      <c r="I1" s="499"/>
      <c r="J1" s="499"/>
      <c r="K1" s="499"/>
      <c r="L1" s="499"/>
      <c r="M1" s="384"/>
      <c r="N1" s="194"/>
    </row>
    <row r="2" spans="1:14" ht="16.5" customHeight="1">
      <c r="H2" s="498" t="s">
        <v>1</v>
      </c>
      <c r="I2" s="498"/>
      <c r="J2" s="498"/>
      <c r="K2" s="498"/>
      <c r="L2" s="498"/>
      <c r="M2" s="383"/>
      <c r="N2" s="195"/>
    </row>
    <row r="3" spans="1:14" ht="51.75" customHeight="1">
      <c r="H3" s="598" t="s">
        <v>52</v>
      </c>
      <c r="I3" s="598"/>
      <c r="J3" s="598"/>
      <c r="K3" s="598"/>
      <c r="L3" s="598"/>
      <c r="M3" s="388"/>
      <c r="N3" s="196"/>
    </row>
    <row r="4" spans="1:14" ht="16.5">
      <c r="H4" s="383"/>
      <c r="I4" s="383"/>
      <c r="J4" s="383"/>
      <c r="K4" s="383"/>
      <c r="L4" s="383"/>
      <c r="M4" s="383"/>
    </row>
    <row r="5" spans="1:14" ht="16.5">
      <c r="A5" s="499" t="s">
        <v>99</v>
      </c>
      <c r="B5" s="499"/>
      <c r="C5" s="499"/>
      <c r="D5" s="499"/>
      <c r="E5" s="499"/>
      <c r="F5" s="499"/>
      <c r="G5" s="499"/>
      <c r="H5" s="499"/>
      <c r="I5" s="499"/>
      <c r="J5" s="499"/>
      <c r="K5" s="499"/>
      <c r="L5" s="384"/>
      <c r="M5" s="384"/>
    </row>
    <row r="6" spans="1:14" ht="16.5">
      <c r="A6" s="499"/>
      <c r="B6" s="499"/>
      <c r="C6" s="499"/>
      <c r="D6" s="499"/>
      <c r="E6" s="499"/>
      <c r="F6" s="499"/>
      <c r="G6" s="499"/>
      <c r="H6" s="499"/>
      <c r="I6" s="499"/>
      <c r="J6" s="384"/>
      <c r="K6" s="384"/>
      <c r="L6" s="384"/>
      <c r="M6" s="384"/>
    </row>
    <row r="7" spans="1:14" ht="16.5">
      <c r="A7" s="500"/>
      <c r="B7" s="500"/>
      <c r="C7" s="500"/>
      <c r="D7" s="500"/>
      <c r="E7" s="500"/>
      <c r="F7" s="602"/>
      <c r="G7" s="602"/>
      <c r="H7" s="602"/>
      <c r="I7" s="602"/>
      <c r="J7" s="602"/>
      <c r="K7" s="602"/>
      <c r="L7" s="390"/>
      <c r="M7" s="390"/>
    </row>
    <row r="8" spans="1:14" ht="38.25" customHeight="1">
      <c r="A8" s="501" t="s">
        <v>2</v>
      </c>
      <c r="B8" s="503" t="s">
        <v>3</v>
      </c>
      <c r="C8" s="504"/>
      <c r="D8" s="501" t="s">
        <v>100</v>
      </c>
      <c r="E8" s="501" t="s">
        <v>101</v>
      </c>
      <c r="F8" s="511" t="s">
        <v>142</v>
      </c>
      <c r="G8" s="512"/>
      <c r="H8" s="512"/>
      <c r="I8" s="512"/>
      <c r="J8" s="512"/>
      <c r="K8" s="512"/>
      <c r="L8" s="512"/>
      <c r="M8" s="513"/>
    </row>
    <row r="9" spans="1:14" ht="15.75">
      <c r="A9" s="502"/>
      <c r="B9" s="505"/>
      <c r="C9" s="506"/>
      <c r="D9" s="502"/>
      <c r="E9" s="502"/>
      <c r="F9" s="191" t="s">
        <v>6</v>
      </c>
      <c r="G9" s="391">
        <v>2021</v>
      </c>
      <c r="H9" s="606">
        <v>2022</v>
      </c>
      <c r="I9" s="607"/>
      <c r="J9" s="192">
        <v>2023</v>
      </c>
      <c r="K9" s="192">
        <v>2024</v>
      </c>
      <c r="L9" s="192">
        <v>2025</v>
      </c>
      <c r="M9" s="192">
        <v>2026</v>
      </c>
    </row>
    <row r="10" spans="1:14">
      <c r="A10" s="382">
        <v>1</v>
      </c>
      <c r="B10" s="519">
        <v>2</v>
      </c>
      <c r="C10" s="520"/>
      <c r="D10" s="385">
        <v>3</v>
      </c>
      <c r="E10" s="385">
        <v>4</v>
      </c>
      <c r="F10" s="382">
        <v>5</v>
      </c>
      <c r="G10" s="6">
        <v>6</v>
      </c>
      <c r="H10" s="473">
        <v>7</v>
      </c>
      <c r="I10" s="473"/>
      <c r="J10" s="382">
        <v>8</v>
      </c>
      <c r="K10" s="382">
        <v>9</v>
      </c>
      <c r="L10" s="382">
        <v>10</v>
      </c>
      <c r="M10" s="382">
        <v>11</v>
      </c>
    </row>
    <row r="11" spans="1:14" ht="15" customHeight="1">
      <c r="A11" s="603" t="s">
        <v>102</v>
      </c>
      <c r="B11" s="604"/>
      <c r="C11" s="604"/>
      <c r="D11" s="604"/>
      <c r="E11" s="604"/>
      <c r="F11" s="604"/>
      <c r="G11" s="604"/>
      <c r="H11" s="604"/>
      <c r="I11" s="604"/>
      <c r="J11" s="604"/>
      <c r="K11" s="604"/>
      <c r="L11" s="604"/>
      <c r="M11" s="605"/>
    </row>
    <row r="12" spans="1:14" ht="22.5" customHeight="1">
      <c r="A12" s="440" t="s">
        <v>103</v>
      </c>
      <c r="B12" s="521" t="s">
        <v>125</v>
      </c>
      <c r="C12" s="522"/>
      <c r="D12" s="488" t="s">
        <v>104</v>
      </c>
      <c r="E12" s="131" t="s">
        <v>105</v>
      </c>
      <c r="F12" s="389">
        <v>3073.8</v>
      </c>
      <c r="G12" s="389">
        <v>1000</v>
      </c>
      <c r="H12" s="599">
        <v>25</v>
      </c>
      <c r="I12" s="600"/>
      <c r="J12" s="88">
        <v>2048.8000000000002</v>
      </c>
      <c r="K12" s="389"/>
      <c r="L12" s="389">
        <v>0</v>
      </c>
      <c r="M12" s="389">
        <v>0</v>
      </c>
    </row>
    <row r="13" spans="1:14" ht="22.5" customHeight="1">
      <c r="A13" s="442"/>
      <c r="B13" s="525"/>
      <c r="C13" s="526"/>
      <c r="D13" s="490"/>
      <c r="E13" s="132" t="s">
        <v>106</v>
      </c>
      <c r="F13" s="389">
        <v>0</v>
      </c>
      <c r="G13" s="389">
        <v>0</v>
      </c>
      <c r="H13" s="600">
        <v>0</v>
      </c>
      <c r="I13" s="601"/>
      <c r="J13" s="88">
        <v>0</v>
      </c>
      <c r="K13" s="389">
        <v>0</v>
      </c>
      <c r="L13" s="389">
        <v>0</v>
      </c>
      <c r="M13" s="389">
        <v>0</v>
      </c>
    </row>
    <row r="14" spans="1:14" ht="22.5" customHeight="1">
      <c r="A14" s="488">
        <v>2</v>
      </c>
      <c r="B14" s="521" t="s">
        <v>126</v>
      </c>
      <c r="C14" s="522"/>
      <c r="D14" s="488" t="s">
        <v>129</v>
      </c>
      <c r="E14" s="131" t="s">
        <v>105</v>
      </c>
      <c r="F14" s="389">
        <v>3185.6000000000004</v>
      </c>
      <c r="G14" s="389">
        <v>684.5</v>
      </c>
      <c r="H14" s="599">
        <v>0</v>
      </c>
      <c r="I14" s="600"/>
      <c r="J14" s="88">
        <v>2501.1000000000004</v>
      </c>
      <c r="K14" s="389">
        <v>0</v>
      </c>
      <c r="L14" s="389">
        <v>0</v>
      </c>
      <c r="M14" s="389">
        <v>0</v>
      </c>
    </row>
    <row r="15" spans="1:14" ht="22.5" customHeight="1">
      <c r="A15" s="490"/>
      <c r="B15" s="525"/>
      <c r="C15" s="526"/>
      <c r="D15" s="490"/>
      <c r="E15" s="132" t="s">
        <v>106</v>
      </c>
      <c r="F15" s="389">
        <v>0</v>
      </c>
      <c r="G15" s="389">
        <v>0</v>
      </c>
      <c r="H15" s="600">
        <v>0</v>
      </c>
      <c r="I15" s="601"/>
      <c r="J15" s="88">
        <v>0</v>
      </c>
      <c r="K15" s="389">
        <v>0</v>
      </c>
      <c r="L15" s="389">
        <v>0</v>
      </c>
      <c r="M15" s="389">
        <v>0</v>
      </c>
    </row>
    <row r="16" spans="1:14" ht="26.25" customHeight="1">
      <c r="A16" s="488">
        <v>3</v>
      </c>
      <c r="B16" s="527" t="s">
        <v>53</v>
      </c>
      <c r="C16" s="528"/>
      <c r="D16" s="488" t="s">
        <v>107</v>
      </c>
      <c r="E16" s="131" t="s">
        <v>105</v>
      </c>
      <c r="F16" s="389">
        <v>2946.3995900000004</v>
      </c>
      <c r="G16" s="389">
        <v>857.09959000000026</v>
      </c>
      <c r="H16" s="599">
        <v>2089.3000000000002</v>
      </c>
      <c r="I16" s="600"/>
      <c r="J16" s="88">
        <v>0</v>
      </c>
      <c r="K16" s="389">
        <v>0</v>
      </c>
      <c r="L16" s="389">
        <v>0</v>
      </c>
      <c r="M16" s="389">
        <v>0</v>
      </c>
    </row>
    <row r="17" spans="1:14" ht="26.25" customHeight="1">
      <c r="A17" s="490"/>
      <c r="B17" s="531"/>
      <c r="C17" s="532"/>
      <c r="D17" s="490"/>
      <c r="E17" s="132" t="s">
        <v>106</v>
      </c>
      <c r="F17" s="389">
        <v>0</v>
      </c>
      <c r="G17" s="389">
        <v>0</v>
      </c>
      <c r="H17" s="600">
        <v>0</v>
      </c>
      <c r="I17" s="601"/>
      <c r="J17" s="88">
        <v>0</v>
      </c>
      <c r="K17" s="389">
        <v>0</v>
      </c>
      <c r="L17" s="389">
        <v>0</v>
      </c>
      <c r="M17" s="389">
        <v>0</v>
      </c>
    </row>
    <row r="18" spans="1:14" ht="29.25" customHeight="1">
      <c r="A18" s="488">
        <v>4</v>
      </c>
      <c r="B18" s="527" t="s">
        <v>34</v>
      </c>
      <c r="C18" s="528"/>
      <c r="D18" s="488" t="s">
        <v>127</v>
      </c>
      <c r="E18" s="131" t="s">
        <v>105</v>
      </c>
      <c r="F18" s="389">
        <v>3348.1000000000004</v>
      </c>
      <c r="G18" s="389">
        <v>0</v>
      </c>
      <c r="H18" s="599">
        <v>3348.1000000000004</v>
      </c>
      <c r="I18" s="600"/>
      <c r="J18" s="88">
        <v>0</v>
      </c>
      <c r="K18" s="389">
        <v>0</v>
      </c>
      <c r="L18" s="389">
        <v>0</v>
      </c>
      <c r="M18" s="389">
        <v>0</v>
      </c>
    </row>
    <row r="19" spans="1:14" ht="29.25" customHeight="1">
      <c r="A19" s="490"/>
      <c r="B19" s="531"/>
      <c r="C19" s="532"/>
      <c r="D19" s="490"/>
      <c r="E19" s="132" t="s">
        <v>106</v>
      </c>
      <c r="F19" s="389">
        <v>15724.6</v>
      </c>
      <c r="G19" s="389">
        <v>0</v>
      </c>
      <c r="H19" s="600">
        <v>15724.6</v>
      </c>
      <c r="I19" s="601"/>
      <c r="J19" s="88">
        <v>0</v>
      </c>
      <c r="K19" s="389">
        <v>0</v>
      </c>
      <c r="L19" s="389">
        <v>0</v>
      </c>
      <c r="M19" s="389">
        <v>0</v>
      </c>
      <c r="N19" s="133"/>
    </row>
    <row r="20" spans="1:14" ht="26.25" customHeight="1">
      <c r="A20" s="488">
        <v>5</v>
      </c>
      <c r="B20" s="521" t="s">
        <v>124</v>
      </c>
      <c r="C20" s="522"/>
      <c r="D20" s="488" t="s">
        <v>130</v>
      </c>
      <c r="E20" s="131" t="s">
        <v>105</v>
      </c>
      <c r="F20" s="389">
        <v>570.59999999999991</v>
      </c>
      <c r="G20" s="389">
        <v>0</v>
      </c>
      <c r="H20" s="599">
        <v>0</v>
      </c>
      <c r="I20" s="600"/>
      <c r="J20" s="88">
        <v>570.59999999999991</v>
      </c>
      <c r="K20" s="389">
        <v>0</v>
      </c>
      <c r="L20" s="389">
        <v>0</v>
      </c>
      <c r="M20" s="389">
        <v>0</v>
      </c>
    </row>
    <row r="21" spans="1:14" ht="26.25" customHeight="1">
      <c r="A21" s="490"/>
      <c r="B21" s="525"/>
      <c r="C21" s="526"/>
      <c r="D21" s="490"/>
      <c r="E21" s="132" t="s">
        <v>106</v>
      </c>
      <c r="F21" s="389">
        <v>0</v>
      </c>
      <c r="G21" s="389">
        <v>0</v>
      </c>
      <c r="H21" s="600">
        <v>0</v>
      </c>
      <c r="I21" s="601"/>
      <c r="J21" s="88">
        <v>0</v>
      </c>
      <c r="K21" s="389">
        <v>0</v>
      </c>
      <c r="L21" s="389">
        <v>0</v>
      </c>
      <c r="M21" s="389">
        <v>0</v>
      </c>
    </row>
    <row r="22" spans="1:14" ht="26.25" customHeight="1">
      <c r="A22" s="488">
        <v>6</v>
      </c>
      <c r="B22" s="527" t="s">
        <v>121</v>
      </c>
      <c r="C22" s="528"/>
      <c r="D22" s="488" t="s">
        <v>131</v>
      </c>
      <c r="E22" s="131" t="s">
        <v>105</v>
      </c>
      <c r="F22" s="389">
        <v>175.2</v>
      </c>
      <c r="G22" s="389">
        <v>0</v>
      </c>
      <c r="H22" s="599">
        <v>0</v>
      </c>
      <c r="I22" s="600"/>
      <c r="J22" s="88">
        <v>175.2</v>
      </c>
      <c r="K22" s="389">
        <v>0</v>
      </c>
      <c r="L22" s="389">
        <v>0</v>
      </c>
      <c r="M22" s="389">
        <v>0</v>
      </c>
    </row>
    <row r="23" spans="1:14" ht="26.25" customHeight="1">
      <c r="A23" s="490"/>
      <c r="B23" s="531"/>
      <c r="C23" s="532"/>
      <c r="D23" s="490"/>
      <c r="E23" s="132" t="s">
        <v>106</v>
      </c>
      <c r="F23" s="389">
        <v>19494.009999999998</v>
      </c>
      <c r="G23" s="389">
        <v>0</v>
      </c>
      <c r="H23" s="600">
        <v>0</v>
      </c>
      <c r="I23" s="601"/>
      <c r="J23" s="88">
        <v>19494.009999999998</v>
      </c>
      <c r="K23" s="389">
        <v>0</v>
      </c>
      <c r="L23" s="389">
        <v>0</v>
      </c>
      <c r="M23" s="389">
        <v>0</v>
      </c>
    </row>
    <row r="24" spans="1:14" ht="30" hidden="1" customHeight="1">
      <c r="A24" s="488">
        <v>7</v>
      </c>
      <c r="B24" s="608" t="s">
        <v>108</v>
      </c>
      <c r="C24" s="608"/>
      <c r="D24" s="488" t="s">
        <v>109</v>
      </c>
      <c r="E24" s="131" t="s">
        <v>105</v>
      </c>
      <c r="F24" s="389">
        <v>0</v>
      </c>
      <c r="G24" s="389">
        <v>0</v>
      </c>
      <c r="H24" s="599">
        <v>0</v>
      </c>
      <c r="I24" s="600"/>
      <c r="J24" s="88"/>
      <c r="K24" s="389"/>
      <c r="L24" s="389"/>
      <c r="M24" s="389"/>
    </row>
    <row r="25" spans="1:14" ht="30" hidden="1" customHeight="1">
      <c r="A25" s="490"/>
      <c r="B25" s="608"/>
      <c r="C25" s="608"/>
      <c r="D25" s="490"/>
      <c r="E25" s="132" t="s">
        <v>106</v>
      </c>
      <c r="F25" s="389">
        <v>0</v>
      </c>
      <c r="G25" s="389">
        <v>0</v>
      </c>
      <c r="H25" s="600">
        <v>0</v>
      </c>
      <c r="I25" s="601"/>
      <c r="J25" s="88">
        <v>0</v>
      </c>
      <c r="K25" s="389">
        <v>0</v>
      </c>
      <c r="L25" s="389">
        <v>0</v>
      </c>
      <c r="M25" s="389">
        <v>0</v>
      </c>
    </row>
    <row r="26" spans="1:14" ht="39" customHeight="1">
      <c r="A26" s="488">
        <v>7</v>
      </c>
      <c r="B26" s="608" t="s">
        <v>57</v>
      </c>
      <c r="C26" s="608"/>
      <c r="D26" s="488" t="s">
        <v>133</v>
      </c>
      <c r="E26" s="387" t="s">
        <v>105</v>
      </c>
      <c r="F26" s="389">
        <v>975.87</v>
      </c>
      <c r="G26" s="389">
        <v>975.87</v>
      </c>
      <c r="H26" s="599">
        <v>0</v>
      </c>
      <c r="I26" s="599"/>
      <c r="J26" s="88">
        <v>0</v>
      </c>
      <c r="K26" s="389">
        <v>0</v>
      </c>
      <c r="L26" s="389">
        <v>0</v>
      </c>
      <c r="M26" s="389">
        <v>0</v>
      </c>
    </row>
    <row r="27" spans="1:14" ht="39" customHeight="1">
      <c r="A27" s="490"/>
      <c r="B27" s="608"/>
      <c r="C27" s="608"/>
      <c r="D27" s="490"/>
      <c r="E27" s="387" t="s">
        <v>106</v>
      </c>
      <c r="F27" s="389">
        <v>0</v>
      </c>
      <c r="G27" s="389">
        <v>0</v>
      </c>
      <c r="H27" s="600">
        <v>0</v>
      </c>
      <c r="I27" s="601"/>
      <c r="J27" s="88">
        <v>0</v>
      </c>
      <c r="K27" s="389">
        <v>0</v>
      </c>
      <c r="L27" s="389">
        <v>0</v>
      </c>
      <c r="M27" s="389">
        <v>0</v>
      </c>
    </row>
    <row r="28" spans="1:14" ht="30.75" customHeight="1">
      <c r="A28" s="488">
        <v>8</v>
      </c>
      <c r="B28" s="609" t="s">
        <v>128</v>
      </c>
      <c r="C28" s="609"/>
      <c r="D28" s="488" t="s">
        <v>110</v>
      </c>
      <c r="E28" s="387" t="s">
        <v>105</v>
      </c>
      <c r="F28" s="389">
        <v>11715.8</v>
      </c>
      <c r="G28" s="389">
        <v>1000</v>
      </c>
      <c r="H28" s="599">
        <v>8486.2999999999993</v>
      </c>
      <c r="I28" s="599"/>
      <c r="J28" s="88">
        <v>2229.5</v>
      </c>
      <c r="K28" s="389">
        <v>0</v>
      </c>
      <c r="L28" s="389">
        <v>0</v>
      </c>
      <c r="M28" s="389">
        <v>0</v>
      </c>
    </row>
    <row r="29" spans="1:14" ht="30.75" customHeight="1">
      <c r="A29" s="490"/>
      <c r="B29" s="609"/>
      <c r="C29" s="609"/>
      <c r="D29" s="490"/>
      <c r="E29" s="387" t="s">
        <v>106</v>
      </c>
      <c r="F29" s="389">
        <v>0</v>
      </c>
      <c r="G29" s="389">
        <v>0</v>
      </c>
      <c r="H29" s="600">
        <v>0</v>
      </c>
      <c r="I29" s="601"/>
      <c r="J29" s="389">
        <v>0</v>
      </c>
      <c r="K29" s="389">
        <v>0</v>
      </c>
      <c r="L29" s="389">
        <v>0</v>
      </c>
      <c r="M29" s="389">
        <v>0</v>
      </c>
    </row>
    <row r="30" spans="1:14" ht="30.75" customHeight="1">
      <c r="A30" s="488">
        <v>9</v>
      </c>
      <c r="B30" s="610" t="s">
        <v>84</v>
      </c>
      <c r="C30" s="611"/>
      <c r="D30" s="488" t="s">
        <v>111</v>
      </c>
      <c r="E30" s="387" t="s">
        <v>105</v>
      </c>
      <c r="F30" s="389">
        <v>24.72</v>
      </c>
      <c r="G30" s="389">
        <v>0</v>
      </c>
      <c r="H30" s="600">
        <v>24.72</v>
      </c>
      <c r="I30" s="601"/>
      <c r="J30" s="389">
        <v>0</v>
      </c>
      <c r="K30" s="389">
        <v>0</v>
      </c>
      <c r="L30" s="389">
        <v>0</v>
      </c>
      <c r="M30" s="389">
        <v>0</v>
      </c>
    </row>
    <row r="31" spans="1:14" ht="30.75" customHeight="1">
      <c r="A31" s="490"/>
      <c r="B31" s="612"/>
      <c r="C31" s="613"/>
      <c r="D31" s="490"/>
      <c r="E31" s="387" t="s">
        <v>106</v>
      </c>
      <c r="F31" s="389">
        <v>0</v>
      </c>
      <c r="G31" s="389">
        <v>0</v>
      </c>
      <c r="H31" s="600">
        <v>0</v>
      </c>
      <c r="I31" s="601"/>
      <c r="J31" s="389">
        <v>0</v>
      </c>
      <c r="K31" s="389">
        <v>0</v>
      </c>
      <c r="L31" s="389">
        <v>0</v>
      </c>
      <c r="M31" s="389">
        <v>0</v>
      </c>
    </row>
    <row r="32" spans="1:14" ht="30.75" customHeight="1">
      <c r="A32" s="488">
        <v>10</v>
      </c>
      <c r="B32" s="610" t="s">
        <v>85</v>
      </c>
      <c r="C32" s="611"/>
      <c r="D32" s="488" t="s">
        <v>112</v>
      </c>
      <c r="E32" s="387" t="s">
        <v>105</v>
      </c>
      <c r="F32" s="389">
        <v>131.96</v>
      </c>
      <c r="G32" s="389">
        <v>0</v>
      </c>
      <c r="H32" s="600">
        <v>131.96</v>
      </c>
      <c r="I32" s="601"/>
      <c r="J32" s="389">
        <v>0</v>
      </c>
      <c r="K32" s="389">
        <v>0</v>
      </c>
      <c r="L32" s="389">
        <v>0</v>
      </c>
      <c r="M32" s="389">
        <v>0</v>
      </c>
    </row>
    <row r="33" spans="1:14" ht="30.75" customHeight="1">
      <c r="A33" s="490"/>
      <c r="B33" s="612"/>
      <c r="C33" s="613"/>
      <c r="D33" s="490"/>
      <c r="E33" s="387" t="s">
        <v>106</v>
      </c>
      <c r="F33" s="389">
        <v>0</v>
      </c>
      <c r="G33" s="389">
        <v>0</v>
      </c>
      <c r="H33" s="600">
        <v>0</v>
      </c>
      <c r="I33" s="601"/>
      <c r="J33" s="389">
        <v>0</v>
      </c>
      <c r="K33" s="389">
        <v>0</v>
      </c>
      <c r="L33" s="389">
        <v>0</v>
      </c>
      <c r="M33" s="389">
        <v>0</v>
      </c>
    </row>
    <row r="34" spans="1:14" ht="30.75" customHeight="1">
      <c r="A34" s="488">
        <v>11</v>
      </c>
      <c r="B34" s="610" t="s">
        <v>78</v>
      </c>
      <c r="C34" s="611"/>
      <c r="D34" s="488" t="s">
        <v>113</v>
      </c>
      <c r="E34" s="387" t="s">
        <v>105</v>
      </c>
      <c r="F34" s="389">
        <v>52.48</v>
      </c>
      <c r="G34" s="389">
        <v>0</v>
      </c>
      <c r="H34" s="600">
        <v>52.48</v>
      </c>
      <c r="I34" s="601"/>
      <c r="J34" s="389">
        <v>0</v>
      </c>
      <c r="K34" s="389">
        <v>0</v>
      </c>
      <c r="L34" s="389">
        <v>0</v>
      </c>
      <c r="M34" s="389">
        <v>0</v>
      </c>
    </row>
    <row r="35" spans="1:14" ht="30.75" customHeight="1">
      <c r="A35" s="490"/>
      <c r="B35" s="612"/>
      <c r="C35" s="613"/>
      <c r="D35" s="490"/>
      <c r="E35" s="387" t="s">
        <v>106</v>
      </c>
      <c r="F35" s="389">
        <v>0</v>
      </c>
      <c r="G35" s="389">
        <v>0</v>
      </c>
      <c r="H35" s="600">
        <v>0</v>
      </c>
      <c r="I35" s="601"/>
      <c r="J35" s="389">
        <v>0</v>
      </c>
      <c r="K35" s="389">
        <v>0</v>
      </c>
      <c r="L35" s="389">
        <v>0</v>
      </c>
      <c r="M35" s="389">
        <v>0</v>
      </c>
    </row>
    <row r="36" spans="1:14" ht="30.75" customHeight="1">
      <c r="A36" s="488">
        <v>12</v>
      </c>
      <c r="B36" s="608" t="s">
        <v>82</v>
      </c>
      <c r="C36" s="608"/>
      <c r="D36" s="488" t="s">
        <v>114</v>
      </c>
      <c r="E36" s="387" t="s">
        <v>105</v>
      </c>
      <c r="F36" s="389">
        <v>0</v>
      </c>
      <c r="G36" s="389">
        <v>0</v>
      </c>
      <c r="H36" s="599">
        <v>0</v>
      </c>
      <c r="I36" s="599"/>
      <c r="J36" s="389">
        <v>0</v>
      </c>
      <c r="K36" s="389">
        <v>0</v>
      </c>
      <c r="L36" s="389">
        <v>0</v>
      </c>
      <c r="M36" s="389">
        <v>0</v>
      </c>
    </row>
    <row r="37" spans="1:14" ht="30.75" customHeight="1">
      <c r="A37" s="490"/>
      <c r="B37" s="608"/>
      <c r="C37" s="608"/>
      <c r="D37" s="490"/>
      <c r="E37" s="387" t="s">
        <v>106</v>
      </c>
      <c r="F37" s="389">
        <v>0</v>
      </c>
      <c r="G37" s="389">
        <v>0</v>
      </c>
      <c r="H37" s="600">
        <v>0</v>
      </c>
      <c r="I37" s="601"/>
      <c r="J37" s="389">
        <v>0</v>
      </c>
      <c r="K37" s="389">
        <v>0</v>
      </c>
      <c r="L37" s="389">
        <v>0</v>
      </c>
      <c r="M37" s="389">
        <v>0</v>
      </c>
    </row>
    <row r="38" spans="1:14" ht="30.75" customHeight="1">
      <c r="A38" s="488">
        <v>13</v>
      </c>
      <c r="B38" s="608" t="s">
        <v>140</v>
      </c>
      <c r="C38" s="608"/>
      <c r="D38" s="488" t="s">
        <v>141</v>
      </c>
      <c r="E38" s="387" t="s">
        <v>105</v>
      </c>
      <c r="F38" s="389">
        <v>0</v>
      </c>
      <c r="G38" s="389">
        <v>0</v>
      </c>
      <c r="H38" s="599">
        <v>0</v>
      </c>
      <c r="I38" s="599"/>
      <c r="J38" s="389">
        <v>0</v>
      </c>
      <c r="K38" s="389">
        <v>0</v>
      </c>
      <c r="L38" s="389">
        <v>0</v>
      </c>
      <c r="M38" s="389">
        <v>0</v>
      </c>
    </row>
    <row r="39" spans="1:14" ht="30.75" customHeight="1">
      <c r="A39" s="490"/>
      <c r="B39" s="608"/>
      <c r="C39" s="608"/>
      <c r="D39" s="490"/>
      <c r="E39" s="387" t="s">
        <v>106</v>
      </c>
      <c r="F39" s="389">
        <v>0</v>
      </c>
      <c r="G39" s="389">
        <v>0</v>
      </c>
      <c r="H39" s="600">
        <v>0</v>
      </c>
      <c r="I39" s="601"/>
      <c r="J39" s="389">
        <v>0</v>
      </c>
      <c r="K39" s="389">
        <v>0</v>
      </c>
      <c r="L39" s="389">
        <v>0</v>
      </c>
      <c r="M39" s="389">
        <v>0</v>
      </c>
    </row>
    <row r="40" spans="1:14" ht="18" customHeight="1">
      <c r="A40" s="574" t="s">
        <v>115</v>
      </c>
      <c r="B40" s="574"/>
      <c r="C40" s="574"/>
      <c r="D40" s="386"/>
      <c r="E40" s="386"/>
      <c r="F40" s="91">
        <v>61419.139590000006</v>
      </c>
      <c r="G40" s="91">
        <v>4517.4695900000006</v>
      </c>
      <c r="H40" s="614">
        <v>29882.46</v>
      </c>
      <c r="I40" s="615"/>
      <c r="J40" s="91">
        <v>27019.21</v>
      </c>
      <c r="K40" s="91">
        <v>0</v>
      </c>
      <c r="L40" s="91">
        <v>0</v>
      </c>
      <c r="M40" s="91">
        <v>0</v>
      </c>
      <c r="N40" s="42">
        <f>SUM(G40:L40)</f>
        <v>61419.139589999999</v>
      </c>
    </row>
    <row r="41" spans="1:14" ht="18" customHeight="1">
      <c r="A41" s="616" t="s">
        <v>116</v>
      </c>
      <c r="B41" s="617"/>
      <c r="C41" s="618"/>
      <c r="D41" s="134"/>
      <c r="E41" s="134"/>
      <c r="F41" s="87">
        <v>26200.529590000002</v>
      </c>
      <c r="G41" s="87">
        <v>4517.4695900000006</v>
      </c>
      <c r="H41" s="485">
        <v>14157.859999999999</v>
      </c>
      <c r="I41" s="486"/>
      <c r="J41" s="87">
        <v>7525.2</v>
      </c>
      <c r="K41" s="87">
        <v>0</v>
      </c>
      <c r="L41" s="87">
        <v>0</v>
      </c>
      <c r="M41" s="87">
        <v>0</v>
      </c>
      <c r="N41" s="42"/>
    </row>
    <row r="42" spans="1:14" ht="18" customHeight="1">
      <c r="A42" s="616" t="s">
        <v>117</v>
      </c>
      <c r="B42" s="617"/>
      <c r="C42" s="618"/>
      <c r="D42" s="134"/>
      <c r="E42" s="134"/>
      <c r="F42" s="87">
        <v>35218.61</v>
      </c>
      <c r="G42" s="87">
        <v>0</v>
      </c>
      <c r="H42" s="485">
        <v>15724.6</v>
      </c>
      <c r="I42" s="486"/>
      <c r="J42" s="87">
        <v>19494.009999999998</v>
      </c>
      <c r="K42" s="87">
        <v>0</v>
      </c>
      <c r="L42" s="87">
        <v>0</v>
      </c>
      <c r="M42" s="87">
        <v>0</v>
      </c>
      <c r="N42" s="42"/>
    </row>
    <row r="43" spans="1:14" ht="15" hidden="1" customHeight="1">
      <c r="A43" s="621" t="s">
        <v>118</v>
      </c>
      <c r="B43" s="622"/>
      <c r="C43" s="622"/>
      <c r="D43" s="622"/>
      <c r="E43" s="622"/>
      <c r="F43" s="622"/>
      <c r="G43" s="622"/>
      <c r="H43" s="622"/>
      <c r="I43" s="622"/>
      <c r="J43" s="622"/>
      <c r="K43" s="623"/>
      <c r="L43" s="147"/>
      <c r="M43" s="147"/>
    </row>
    <row r="44" spans="1:14" ht="21.75" hidden="1" customHeight="1">
      <c r="A44" s="135" t="s">
        <v>103</v>
      </c>
      <c r="B44" s="624" t="s">
        <v>33</v>
      </c>
      <c r="C44" s="625"/>
      <c r="D44" s="131" t="s">
        <v>105</v>
      </c>
      <c r="E44" s="131" t="s">
        <v>105</v>
      </c>
      <c r="F44" s="376">
        <v>0</v>
      </c>
      <c r="G44" s="39">
        <v>0</v>
      </c>
      <c r="H44" s="626">
        <v>0</v>
      </c>
      <c r="I44" s="627"/>
      <c r="J44" s="39">
        <v>0</v>
      </c>
      <c r="K44" s="39">
        <v>0</v>
      </c>
      <c r="L44" s="39">
        <v>0</v>
      </c>
      <c r="M44" s="39">
        <v>0</v>
      </c>
    </row>
    <row r="45" spans="1:14" ht="21.75" hidden="1" customHeight="1">
      <c r="A45" s="377">
        <v>2</v>
      </c>
      <c r="B45" s="628" t="s">
        <v>119</v>
      </c>
      <c r="C45" s="628"/>
      <c r="D45" s="131" t="s">
        <v>105</v>
      </c>
      <c r="E45" s="131" t="s">
        <v>105</v>
      </c>
      <c r="F45" s="376" t="e">
        <v>#REF!</v>
      </c>
      <c r="G45" s="376" t="e">
        <v>#REF!</v>
      </c>
      <c r="H45" s="629" t="e">
        <v>#REF!</v>
      </c>
      <c r="I45" s="630"/>
      <c r="J45" s="376" t="e">
        <v>#REF!</v>
      </c>
      <c r="K45" s="376" t="e">
        <v>#REF!</v>
      </c>
      <c r="L45" s="376" t="e">
        <v>#REF!</v>
      </c>
      <c r="M45" s="376" t="e">
        <v>#REF!</v>
      </c>
    </row>
    <row r="46" spans="1:14" ht="15" hidden="1" customHeight="1">
      <c r="A46" s="631"/>
      <c r="B46" s="632"/>
      <c r="C46" s="633"/>
      <c r="D46" s="378"/>
      <c r="E46" s="378"/>
      <c r="F46" s="136">
        <v>0</v>
      </c>
      <c r="G46" s="136">
        <v>0</v>
      </c>
      <c r="H46" s="638">
        <v>0</v>
      </c>
      <c r="I46" s="639"/>
      <c r="J46" s="381"/>
      <c r="K46" s="381"/>
      <c r="L46" s="381"/>
      <c r="M46" s="381"/>
      <c r="N46" s="41"/>
    </row>
    <row r="47" spans="1:14" ht="15" hidden="1" customHeight="1">
      <c r="A47" s="631"/>
      <c r="B47" s="634"/>
      <c r="C47" s="635"/>
      <c r="D47" s="379"/>
      <c r="E47" s="379"/>
      <c r="F47" s="136">
        <v>0</v>
      </c>
      <c r="G47" s="136">
        <v>0</v>
      </c>
      <c r="H47" s="638">
        <v>0</v>
      </c>
      <c r="I47" s="639"/>
      <c r="J47" s="381"/>
      <c r="K47" s="381"/>
      <c r="L47" s="381"/>
      <c r="M47" s="381"/>
      <c r="N47" s="41"/>
    </row>
    <row r="48" spans="1:14" ht="15" hidden="1" customHeight="1">
      <c r="A48" s="631"/>
      <c r="B48" s="636"/>
      <c r="C48" s="637"/>
      <c r="D48" s="380"/>
      <c r="E48" s="380"/>
      <c r="F48" s="136">
        <v>0</v>
      </c>
      <c r="G48" s="136">
        <v>0</v>
      </c>
      <c r="H48" s="638">
        <v>0</v>
      </c>
      <c r="I48" s="639"/>
      <c r="J48" s="381"/>
      <c r="K48" s="381"/>
      <c r="L48" s="381"/>
      <c r="M48" s="381"/>
      <c r="N48" s="42"/>
    </row>
    <row r="49" spans="1:14" ht="15" hidden="1" customHeight="1">
      <c r="A49" s="574" t="s">
        <v>120</v>
      </c>
      <c r="B49" s="574"/>
      <c r="C49" s="574"/>
      <c r="D49" s="375"/>
      <c r="E49" s="375"/>
      <c r="F49" s="137" t="e">
        <v>#REF!</v>
      </c>
      <c r="G49" s="137" t="e">
        <v>#REF!</v>
      </c>
      <c r="H49" s="619" t="e">
        <v>#REF!</v>
      </c>
      <c r="I49" s="620"/>
      <c r="J49" s="137" t="e">
        <v>#REF!</v>
      </c>
      <c r="K49" s="137" t="e">
        <v>#REF!</v>
      </c>
      <c r="L49" s="137" t="e">
        <v>#REF!</v>
      </c>
      <c r="M49" s="137" t="e">
        <v>#REF!</v>
      </c>
      <c r="N49" s="34" t="e">
        <f>#REF!+#REF!+#REF!</f>
        <v>#REF!</v>
      </c>
    </row>
    <row r="50" spans="1:14" ht="15.75">
      <c r="A50" s="3"/>
      <c r="F50" s="7"/>
    </row>
    <row r="51" spans="1:14" ht="15.75">
      <c r="A51" s="3"/>
      <c r="F51" s="7"/>
      <c r="J51" s="133"/>
    </row>
    <row r="52" spans="1:14" ht="15.75">
      <c r="A52" s="3"/>
      <c r="F52" s="7"/>
      <c r="J52" s="133"/>
    </row>
    <row r="53" spans="1:14" ht="15.75">
      <c r="A53" s="3"/>
      <c r="F53" s="7"/>
      <c r="H53" s="133"/>
    </row>
    <row r="54" spans="1:14" ht="15.75">
      <c r="A54" s="3"/>
      <c r="G54" s="7"/>
    </row>
    <row r="55" spans="1:14">
      <c r="G55" s="133"/>
      <c r="I55" s="133"/>
      <c r="J55" s="133"/>
    </row>
    <row r="56" spans="1:14">
      <c r="G56" s="133"/>
      <c r="I56" s="133"/>
      <c r="J56" s="133"/>
    </row>
    <row r="57" spans="1:14">
      <c r="G57" s="133"/>
      <c r="I57" s="133"/>
    </row>
  </sheetData>
  <mergeCells count="103">
    <mergeCell ref="A40:C40"/>
    <mergeCell ref="H40:I40"/>
    <mergeCell ref="A41:C41"/>
    <mergeCell ref="H41:I41"/>
    <mergeCell ref="A42:C42"/>
    <mergeCell ref="H42:I42"/>
    <mergeCell ref="A49:C49"/>
    <mergeCell ref="H49:I49"/>
    <mergeCell ref="A43:K43"/>
    <mergeCell ref="B44:C44"/>
    <mergeCell ref="H44:I44"/>
    <mergeCell ref="B45:C45"/>
    <mergeCell ref="H45:I45"/>
    <mergeCell ref="A46:A48"/>
    <mergeCell ref="B46:C48"/>
    <mergeCell ref="H46:I46"/>
    <mergeCell ref="H47:I47"/>
    <mergeCell ref="H48:I48"/>
    <mergeCell ref="A38:A39"/>
    <mergeCell ref="B38:C39"/>
    <mergeCell ref="D38:D39"/>
    <mergeCell ref="H38:I38"/>
    <mergeCell ref="H39:I39"/>
    <mergeCell ref="A36:A37"/>
    <mergeCell ref="B36:C37"/>
    <mergeCell ref="D36:D37"/>
    <mergeCell ref="H36:I36"/>
    <mergeCell ref="H37:I37"/>
    <mergeCell ref="A32:A33"/>
    <mergeCell ref="B32:C33"/>
    <mergeCell ref="D32:D33"/>
    <mergeCell ref="H32:I32"/>
    <mergeCell ref="H33:I33"/>
    <mergeCell ref="A34:A35"/>
    <mergeCell ref="B34:C35"/>
    <mergeCell ref="D34:D35"/>
    <mergeCell ref="H34:I34"/>
    <mergeCell ref="H35:I35"/>
    <mergeCell ref="A28:A29"/>
    <mergeCell ref="B28:C29"/>
    <mergeCell ref="D28:D29"/>
    <mergeCell ref="H28:I28"/>
    <mergeCell ref="H29:I29"/>
    <mergeCell ref="A30:A31"/>
    <mergeCell ref="B30:C31"/>
    <mergeCell ref="D30:D31"/>
    <mergeCell ref="H30:I30"/>
    <mergeCell ref="H31:I31"/>
    <mergeCell ref="A24:A25"/>
    <mergeCell ref="B24:C25"/>
    <mergeCell ref="D24:D25"/>
    <mergeCell ref="H24:I24"/>
    <mergeCell ref="H25:I25"/>
    <mergeCell ref="A26:A27"/>
    <mergeCell ref="B26:C27"/>
    <mergeCell ref="D26:D27"/>
    <mergeCell ref="H26:I26"/>
    <mergeCell ref="H27:I27"/>
    <mergeCell ref="A16:A17"/>
    <mergeCell ref="B16:C17"/>
    <mergeCell ref="D16:D17"/>
    <mergeCell ref="H16:I16"/>
    <mergeCell ref="H17:I17"/>
    <mergeCell ref="A18:A19"/>
    <mergeCell ref="B18:C19"/>
    <mergeCell ref="D18:D19"/>
    <mergeCell ref="H18:I18"/>
    <mergeCell ref="H19:I19"/>
    <mergeCell ref="A8:A9"/>
    <mergeCell ref="B8:C9"/>
    <mergeCell ref="D8:D9"/>
    <mergeCell ref="E8:E9"/>
    <mergeCell ref="H9:I9"/>
    <mergeCell ref="F8:M8"/>
    <mergeCell ref="A14:A15"/>
    <mergeCell ref="B14:C15"/>
    <mergeCell ref="D14:D15"/>
    <mergeCell ref="H14:I14"/>
    <mergeCell ref="H15:I15"/>
    <mergeCell ref="H1:L1"/>
    <mergeCell ref="H2:L2"/>
    <mergeCell ref="H3:L3"/>
    <mergeCell ref="A22:A23"/>
    <mergeCell ref="B22:C23"/>
    <mergeCell ref="D22:D23"/>
    <mergeCell ref="H22:I22"/>
    <mergeCell ref="H23:I23"/>
    <mergeCell ref="A20:A21"/>
    <mergeCell ref="B20:C21"/>
    <mergeCell ref="D20:D21"/>
    <mergeCell ref="H20:I20"/>
    <mergeCell ref="H21:I21"/>
    <mergeCell ref="A7:K7"/>
    <mergeCell ref="A5:K5"/>
    <mergeCell ref="A6:I6"/>
    <mergeCell ref="B10:C10"/>
    <mergeCell ref="H10:I10"/>
    <mergeCell ref="A12:A13"/>
    <mergeCell ref="B12:C13"/>
    <mergeCell ref="D12:D13"/>
    <mergeCell ref="H12:I12"/>
    <mergeCell ref="H13:I13"/>
    <mergeCell ref="A11:M1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 1</vt:lpstr>
      <vt:lpstr>Приложение 2</vt:lpstr>
      <vt:lpstr>'Приложение  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gl-fin</dc:creator>
  <cp:lastModifiedBy>gtihaa</cp:lastModifiedBy>
  <cp:lastPrinted>2024-02-28T12:21:21Z</cp:lastPrinted>
  <dcterms:created xsi:type="dcterms:W3CDTF">2020-08-21T11:17:08Z</dcterms:created>
  <dcterms:modified xsi:type="dcterms:W3CDTF">2024-03-01T09:59:55Z</dcterms:modified>
</cp:coreProperties>
</file>